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 سرمایه گذاری مشترک کیمیا زرین کاردان\گزارش افشا پرتفو\1405\"/>
    </mc:Choice>
  </mc:AlternateContent>
  <xr:revisionPtr revIDLastSave="0" documentId="13_ncr:1_{CE01002D-9FA9-4FE6-837A-53A0EDF0E052}" xr6:coauthVersionLast="47" xr6:coauthVersionMax="47" xr10:uidLastSave="{00000000-0000-0000-0000-000000000000}"/>
  <bookViews>
    <workbookView xWindow="-120" yWindow="-120" windowWidth="29040" windowHeight="15840" tabRatio="704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سود سپرده بانکی" sheetId="18" r:id="rId7"/>
    <sheet name="درآمد ناشی از فروش" sheetId="19" r:id="rId8"/>
    <sheet name="درآمد ناشی از تغییر قیمت اوراق" sheetId="21" r:id="rId9"/>
  </sheets>
  <definedNames>
    <definedName name="_xlnm.Print_Area" localSheetId="2">درآمد!$A$1:$K$13</definedName>
    <definedName name="_xlnm.Print_Area" localSheetId="4">'درآمد سپرده بانکی'!$A$1:$K$13</definedName>
    <definedName name="_xlnm.Print_Area" localSheetId="3">'درآمد سرمایه گذاری در سهام'!$A$1:$X$10</definedName>
    <definedName name="_xlnm.Print_Area" localSheetId="8">'درآمد ناشی از تغییر قیمت اوراق'!$A$1:$S$9</definedName>
    <definedName name="_xlnm.Print_Area" localSheetId="7">'درآمد ناشی از فروش'!$A$1:$S$9</definedName>
    <definedName name="_xlnm.Print_Area" localSheetId="5">'سایر درآمدها'!$A$1:$G$11</definedName>
    <definedName name="_xlnm.Print_Area" localSheetId="1">سپرده!$A$1:$M$12</definedName>
    <definedName name="_xlnm.Print_Area" localSheetId="6">'سود سپرده بانکی'!$A$1:$N$13</definedName>
    <definedName name="_xlnm.Print_Area" localSheetId="0">سهام!$A$1:$AC$10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8" l="1"/>
  <c r="H10" i="8"/>
  <c r="H11" i="8"/>
  <c r="H12" i="8"/>
  <c r="H13" i="8"/>
  <c r="H8" i="8"/>
  <c r="F13" i="8"/>
  <c r="F12" i="8"/>
  <c r="F11" i="8"/>
  <c r="F8" i="8"/>
  <c r="U10" i="9"/>
  <c r="S10" i="9"/>
  <c r="Q10" i="9"/>
  <c r="F10" i="9"/>
  <c r="G10" i="9"/>
  <c r="H10" i="9"/>
  <c r="I10" i="9"/>
  <c r="J10" i="9"/>
  <c r="K10" i="9"/>
  <c r="L10" i="9"/>
  <c r="M10" i="9"/>
  <c r="N10" i="9"/>
  <c r="O10" i="9"/>
  <c r="P10" i="9"/>
  <c r="R10" i="9"/>
  <c r="T10" i="9"/>
  <c r="V10" i="9"/>
  <c r="D13" i="13"/>
  <c r="F10" i="13" s="1"/>
  <c r="Q8" i="19"/>
  <c r="Q9" i="19" s="1"/>
  <c r="M13" i="18"/>
  <c r="I13" i="18"/>
  <c r="G13" i="18"/>
  <c r="E13" i="18"/>
  <c r="C13" i="18"/>
  <c r="G10" i="18"/>
  <c r="G11" i="18"/>
  <c r="G12" i="18"/>
  <c r="G9" i="18"/>
  <c r="M10" i="18"/>
  <c r="M11" i="18"/>
  <c r="M12" i="18"/>
  <c r="I8" i="18"/>
  <c r="I9" i="18"/>
  <c r="M9" i="18" s="1"/>
  <c r="G8" i="18"/>
  <c r="J13" i="13"/>
  <c r="J9" i="13"/>
  <c r="J10" i="13"/>
  <c r="J11" i="13"/>
  <c r="J12" i="13"/>
  <c r="J8" i="13"/>
  <c r="H13" i="13"/>
  <c r="H9" i="13"/>
  <c r="H8" i="13"/>
  <c r="L12" i="7"/>
  <c r="L10" i="7"/>
  <c r="L11" i="7"/>
  <c r="L9" i="7"/>
  <c r="J10" i="2"/>
  <c r="J9" i="2"/>
  <c r="F12" i="13" l="1"/>
  <c r="F8" i="13"/>
  <c r="F11" i="13"/>
  <c r="M8" i="18"/>
  <c r="F9" i="13"/>
  <c r="F13" i="13" s="1"/>
</calcChain>
</file>

<file path=xl/sharedStrings.xml><?xml version="1.0" encoding="utf-8"?>
<sst xmlns="http://schemas.openxmlformats.org/spreadsheetml/2006/main" count="175" uniqueCount="77">
  <si>
    <t>صندوق سرمایه گذاری سیمای کاردان</t>
  </si>
  <si>
    <t>صورت وضعیت پرتفوی</t>
  </si>
  <si>
    <t>برای ماه منتهی به 1405/04/31</t>
  </si>
  <si>
    <t>-1</t>
  </si>
  <si>
    <t>سرمایه گذاری ها</t>
  </si>
  <si>
    <t>-1-1</t>
  </si>
  <si>
    <t>سرمایه گذاری در سهام و حق تقدم سهام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</si>
  <si>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</si>
  <si>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</si>
  <si>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</si>
  <si>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</si>
  <si>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</si>
  <si>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</si>
  <si>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</si>
  <si>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</si>
  <si>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</si>
  <si>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</si>
  <si>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</si>
  <si>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</si>
  <si>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شمش طلا GoldBar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</si>
  <si>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</si>
  <si>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</si>
  <si>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</si>
  <si>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</si>
  <si>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</si>
  <si>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</si>
  <si>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</si>
  <si>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</si>
  <si>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</si>
  <si>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</si>
  <si>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</si>
  <si>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</si>
  <si>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</si>
  <si>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</si>
  <si>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</si>
  <si>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</si>
  <si>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</si>
  <si>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</si>
  <si>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</si>
  <si>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</si>
  <si>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</si>
  <si>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</si>
  <si>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</si>
  <si>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</si>
  <si>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</si>
  <si>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</si>
  <si>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</si>
  <si>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</si>
  <si>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</si>
  <si>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</si>
  <si>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</si>
  <si>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</si>
  <si>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</si>
  <si>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</si>
  <si>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</si>
  <si>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</si>
  <si>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</si>
  <si>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</si>
  <si>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</si>
  <si>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</si>
  <si>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</si>
  <si>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</si>
  <si>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</si>
  <si>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</si>
  <si>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</si>
  <si>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</si>
  <si>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</si>
  <si>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</si>
  <si>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</si>
  <si>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</si>
  <si>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تجارت</t>
  </si>
  <si>
    <t>سامان</t>
  </si>
  <si>
    <t>ملت</t>
  </si>
  <si>
    <t>ملل</t>
  </si>
  <si>
    <t>اقتصاد نوین</t>
  </si>
  <si>
    <t>خاورمیانه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</si>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</sst>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58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3" fontId="4" fillId="0" borderId="4" xfId="0" applyNumberFormat="1" applyFont="1" applyFill="1" applyBorder="1" applyAlignment="1">
      <alignment horizontal="center" vertical="top"/>
    </xf>
    <xf numFmtId="3" fontId="4" fillId="0" borderId="2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Border="1" applyAlignment="1">
      <alignment horizontal="center" vertical="top"/>
    </xf>
    <xf numFmtId="3" fontId="4" fillId="0" borderId="6" xfId="0" applyNumberFormat="1" applyFont="1" applyFill="1" applyBorder="1" applyAlignment="1">
      <alignment horizontal="center" vertical="top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/>
    </xf>
    <xf numFmtId="4" fontId="4" fillId="0" borderId="0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3" fontId="0" fillId="0" borderId="0" xfId="0" applyNumberFormat="1" applyFill="1" applyAlignment="1">
      <alignment horizontal="left"/>
    </xf>
    <xf numFmtId="9" fontId="4" fillId="0" borderId="2" xfId="1" applyNumberFormat="1" applyFont="1" applyFill="1" applyBorder="1" applyAlignment="1">
      <alignment horizontal="center" vertical="center"/>
    </xf>
    <xf numFmtId="9" fontId="4" fillId="0" borderId="6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5" xfId="0" applyFont="1" applyFill="1" applyBorder="1" applyAlignment="1">
      <alignment horizontal="right" vertical="top"/>
    </xf>
    <xf numFmtId="0" fontId="2" fillId="0" borderId="0" xfId="0" applyFont="1" applyFill="1" applyAlignment="1">
      <alignment horizontal="right" vertical="center"/>
    </xf>
    <xf numFmtId="0" fontId="3" fillId="0" borderId="7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top"/>
    </xf>
    <xf numFmtId="3" fontId="4" fillId="0" borderId="6" xfId="0" applyNumberFormat="1" applyFont="1" applyFill="1" applyBorder="1" applyAlignment="1">
      <alignment horizontal="center" vertical="top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4"/>
  <sheetViews>
    <sheetView rightToLeft="1" tabSelected="1" workbookViewId="0">
      <selection activeCell="J16" sqref="J16"/>
    </sheetView>
  </sheetViews>
  <sheetFormatPr defaultRowHeight="12.75" x14ac:dyDescent="0.2"/>
  <cols>
    <col min="1" max="2" width="2.5703125" style="11" customWidth="1"/>
    <col min="3" max="3" width="23.42578125" style="11" customWidth="1"/>
    <col min="4" max="5" width="1.28515625" style="11" customWidth="1"/>
    <col min="6" max="6" width="11.7109375" style="11" customWidth="1"/>
    <col min="7" max="7" width="1.28515625" style="11" customWidth="1"/>
    <col min="8" max="8" width="19.85546875" style="11" bestFit="1" customWidth="1"/>
    <col min="9" max="9" width="1.28515625" style="11" customWidth="1"/>
    <col min="10" max="10" width="19.85546875" style="11" bestFit="1" customWidth="1"/>
    <col min="11" max="11" width="1.28515625" style="11" customWidth="1"/>
    <col min="12" max="12" width="14.28515625" style="11" customWidth="1"/>
    <col min="13" max="13" width="1.28515625" style="11" customWidth="1"/>
    <col min="14" max="14" width="14.28515625" style="11" customWidth="1"/>
    <col min="15" max="15" width="1.28515625" style="11" customWidth="1"/>
    <col min="16" max="16" width="14.28515625" style="11" customWidth="1"/>
    <col min="17" max="17" width="1.28515625" style="11" customWidth="1"/>
    <col min="18" max="18" width="17.7109375" style="11" bestFit="1" customWidth="1"/>
    <col min="19" max="19" width="1.28515625" style="11" customWidth="1"/>
    <col min="20" max="20" width="15.5703125" style="11" customWidth="1"/>
    <col min="21" max="21" width="1.28515625" style="11" customWidth="1"/>
    <col min="22" max="22" width="15.5703125" style="11" customWidth="1"/>
    <col min="23" max="23" width="1.28515625" style="11" customWidth="1"/>
    <col min="24" max="24" width="20.140625" style="11" bestFit="1" customWidth="1"/>
    <col min="25" max="25" width="1.28515625" style="11" customWidth="1"/>
    <col min="26" max="26" width="20" style="11" bestFit="1" customWidth="1"/>
    <col min="27" max="27" width="1.28515625" style="11" customWidth="1"/>
    <col min="28" max="28" width="18.28515625" style="11" bestFit="1" customWidth="1"/>
    <col min="29" max="29" width="0.28515625" customWidth="1"/>
  </cols>
  <sheetData>
    <row r="1" spans="1:28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</row>
    <row r="2" spans="1:28" ht="21.75" customHeight="1" x14ac:dyDescent="0.2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</row>
    <row r="3" spans="1:28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</row>
    <row r="4" spans="1:28" ht="14.45" customHeight="1" x14ac:dyDescent="0.2">
      <c r="A4" s="10" t="s">
        <v>3</v>
      </c>
      <c r="B4" s="48" t="s">
        <v>4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</row>
    <row r="5" spans="1:28" ht="14.45" customHeight="1" x14ac:dyDescent="0.2">
      <c r="A5" s="48" t="s">
        <v>5</v>
      </c>
      <c r="B5" s="48"/>
      <c r="C5" s="48" t="s">
        <v>6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</row>
    <row r="6" spans="1:28" ht="14.45" customHeight="1" x14ac:dyDescent="0.2">
      <c r="F6" s="42" t="s">
        <v>7</v>
      </c>
      <c r="G6" s="42"/>
      <c r="H6" s="42"/>
      <c r="I6" s="42"/>
      <c r="J6" s="42"/>
      <c r="L6" s="42" t="s">
        <v>8</v>
      </c>
      <c r="M6" s="42"/>
      <c r="N6" s="42"/>
      <c r="O6" s="42"/>
      <c r="P6" s="42"/>
      <c r="Q6" s="42"/>
      <c r="R6" s="42"/>
      <c r="T6" s="42" t="s">
        <v>9</v>
      </c>
      <c r="U6" s="42"/>
      <c r="V6" s="42"/>
      <c r="W6" s="42"/>
      <c r="X6" s="42"/>
      <c r="Y6" s="42"/>
      <c r="Z6" s="42"/>
      <c r="AA6" s="42"/>
      <c r="AB6" s="42"/>
    </row>
    <row r="7" spans="1:28" ht="14.45" customHeight="1" x14ac:dyDescent="0.2">
      <c r="F7" s="12"/>
      <c r="G7" s="12"/>
      <c r="H7" s="12"/>
      <c r="I7" s="12"/>
      <c r="J7" s="12"/>
      <c r="L7" s="46" t="s">
        <v>10</v>
      </c>
      <c r="M7" s="46"/>
      <c r="N7" s="46"/>
      <c r="O7" s="12"/>
      <c r="P7" s="46" t="s">
        <v>11</v>
      </c>
      <c r="Q7" s="46"/>
      <c r="R7" s="46"/>
      <c r="T7" s="12"/>
      <c r="U7" s="12"/>
      <c r="V7" s="12"/>
      <c r="W7" s="12"/>
      <c r="X7" s="12"/>
      <c r="Y7" s="12"/>
      <c r="Z7" s="12"/>
      <c r="AA7" s="12"/>
      <c r="AB7" s="12"/>
    </row>
    <row r="8" spans="1:28" ht="14.45" customHeight="1" x14ac:dyDescent="0.2">
      <c r="A8" s="42" t="s">
        <v>12</v>
      </c>
      <c r="B8" s="42"/>
      <c r="C8" s="42"/>
      <c r="E8" s="42" t="s">
        <v>13</v>
      </c>
      <c r="F8" s="42"/>
      <c r="H8" s="2" t="s">
        <v>14</v>
      </c>
      <c r="J8" s="2" t="s">
        <v>15</v>
      </c>
      <c r="L8" s="4" t="s">
        <v>13</v>
      </c>
      <c r="M8" s="12"/>
      <c r="N8" s="4" t="s">
        <v>14</v>
      </c>
      <c r="P8" s="4" t="s">
        <v>13</v>
      </c>
      <c r="Q8" s="12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43" t="s">
        <v>19</v>
      </c>
      <c r="B9" s="43"/>
      <c r="C9" s="43"/>
      <c r="D9" s="13"/>
      <c r="E9" s="44">
        <v>13197223</v>
      </c>
      <c r="F9" s="44"/>
      <c r="H9" s="14">
        <v>132120886175683</v>
      </c>
      <c r="J9" s="14">
        <f>276344624153159-1</f>
        <v>276344624153158</v>
      </c>
      <c r="L9" s="15">
        <v>0</v>
      </c>
      <c r="N9" s="14">
        <v>0</v>
      </c>
      <c r="P9" s="37">
        <v>-90759</v>
      </c>
      <c r="R9" s="14">
        <v>2027760554409</v>
      </c>
      <c r="T9" s="15">
        <v>13106464</v>
      </c>
      <c r="V9" s="37">
        <v>24939990</v>
      </c>
      <c r="X9" s="14">
        <v>131212273848043</v>
      </c>
      <c r="Z9" s="14">
        <v>326090580900731</v>
      </c>
      <c r="AB9" s="16">
        <v>99.99</v>
      </c>
    </row>
    <row r="10" spans="1:28" ht="21.75" customHeight="1" x14ac:dyDescent="0.2">
      <c r="A10" s="45" t="s">
        <v>20</v>
      </c>
      <c r="B10" s="45"/>
      <c r="C10" s="45"/>
      <c r="D10" s="45"/>
      <c r="F10" s="17"/>
      <c r="H10" s="18">
        <v>132120886175683</v>
      </c>
      <c r="J10" s="18">
        <f>SUM(J9)</f>
        <v>276344624153158</v>
      </c>
      <c r="L10" s="17"/>
      <c r="N10" s="18">
        <v>0</v>
      </c>
      <c r="P10" s="17"/>
      <c r="R10" s="18">
        <v>2027760554409</v>
      </c>
      <c r="T10" s="17"/>
      <c r="V10" s="17"/>
      <c r="X10" s="18">
        <v>131212273848043</v>
      </c>
      <c r="Z10" s="18">
        <v>326090580900731</v>
      </c>
      <c r="AB10" s="19">
        <v>99.99</v>
      </c>
    </row>
    <row r="11" spans="1:28" x14ac:dyDescent="0.2">
      <c r="J11" s="34"/>
    </row>
    <row r="12" spans="1:28" x14ac:dyDescent="0.2">
      <c r="Z12" s="34"/>
    </row>
    <row r="14" spans="1:28" x14ac:dyDescent="0.2">
      <c r="J14" s="34"/>
      <c r="X14" s="34"/>
      <c r="Z14" s="34"/>
    </row>
  </sheetData>
  <mergeCells count="1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D10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6"/>
  <sheetViews>
    <sheetView rightToLeft="1" workbookViewId="0">
      <selection activeCell="F28" sqref="F28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7.85546875" bestFit="1" customWidth="1"/>
    <col min="7" max="7" width="1.28515625" customWidth="1"/>
    <col min="8" max="8" width="19.140625" customWidth="1"/>
    <col min="9" max="9" width="1.28515625" customWidth="1"/>
    <col min="10" max="10" width="1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21.75" customHeight="1" x14ac:dyDescent="0.2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ht="14.45" customHeight="1" x14ac:dyDescent="0.2"/>
    <row r="5" spans="1:12" ht="14.45" customHeight="1" x14ac:dyDescent="0.2">
      <c r="A5" s="1" t="s">
        <v>21</v>
      </c>
      <c r="B5" s="52" t="s">
        <v>22</v>
      </c>
      <c r="C5" s="52"/>
      <c r="D5" s="52"/>
      <c r="E5" s="52"/>
      <c r="F5" s="52"/>
      <c r="G5" s="52"/>
      <c r="H5" s="52"/>
      <c r="I5" s="52"/>
      <c r="J5" s="52"/>
      <c r="K5" s="52"/>
      <c r="L5" s="52"/>
    </row>
    <row r="6" spans="1:12" ht="14.45" customHeight="1" x14ac:dyDescent="0.2">
      <c r="D6" s="2" t="s">
        <v>7</v>
      </c>
      <c r="E6" s="11"/>
      <c r="F6" s="42" t="s">
        <v>8</v>
      </c>
      <c r="G6" s="42"/>
      <c r="H6" s="42"/>
      <c r="I6" s="11"/>
      <c r="J6" s="53" t="s">
        <v>9</v>
      </c>
      <c r="K6" s="53"/>
      <c r="L6" s="53"/>
    </row>
    <row r="7" spans="1:12" ht="14.45" customHeight="1" x14ac:dyDescent="0.2">
      <c r="D7" s="12"/>
      <c r="E7" s="11"/>
      <c r="F7" s="12"/>
      <c r="G7" s="12"/>
      <c r="H7" s="12"/>
      <c r="I7" s="11"/>
      <c r="J7" s="25"/>
      <c r="K7" s="11"/>
      <c r="L7" s="11"/>
    </row>
    <row r="8" spans="1:12" ht="14.45" customHeight="1" x14ac:dyDescent="0.2">
      <c r="A8" s="42" t="s">
        <v>23</v>
      </c>
      <c r="B8" s="42"/>
      <c r="D8" s="2" t="s">
        <v>24</v>
      </c>
      <c r="E8" s="11"/>
      <c r="F8" s="2" t="s">
        <v>25</v>
      </c>
      <c r="G8" s="11"/>
      <c r="H8" s="2" t="s">
        <v>26</v>
      </c>
      <c r="I8" s="11"/>
      <c r="J8" s="2" t="s">
        <v>24</v>
      </c>
      <c r="K8" s="11"/>
      <c r="L8" s="2" t="s">
        <v>18</v>
      </c>
    </row>
    <row r="9" spans="1:12" ht="21.75" customHeight="1" x14ac:dyDescent="0.2">
      <c r="A9" s="49" t="s">
        <v>70</v>
      </c>
      <c r="B9" s="49"/>
      <c r="D9" s="15">
        <v>10287200120</v>
      </c>
      <c r="E9" s="11"/>
      <c r="F9" s="15">
        <v>55426705</v>
      </c>
      <c r="G9" s="11"/>
      <c r="H9" s="15">
        <v>100000</v>
      </c>
      <c r="I9" s="11"/>
      <c r="J9" s="15">
        <v>10342526825</v>
      </c>
      <c r="K9" s="11"/>
      <c r="L9" s="20">
        <f>J9/326108850909700*100</f>
        <v>3.1714952832923443E-3</v>
      </c>
    </row>
    <row r="10" spans="1:12" ht="21.75" customHeight="1" x14ac:dyDescent="0.2">
      <c r="A10" s="50" t="s">
        <v>71</v>
      </c>
      <c r="B10" s="50"/>
      <c r="D10" s="21">
        <v>50302931</v>
      </c>
      <c r="E10" s="11"/>
      <c r="F10" s="21">
        <v>3005575193380</v>
      </c>
      <c r="G10" s="11"/>
      <c r="H10" s="21">
        <v>3001373594914</v>
      </c>
      <c r="I10" s="11"/>
      <c r="J10" s="21">
        <v>4251901397</v>
      </c>
      <c r="K10" s="11"/>
      <c r="L10" s="36">
        <f t="shared" ref="L10:L11" si="0">J10/326108850909700*100</f>
        <v>1.3038288857045949E-3</v>
      </c>
    </row>
    <row r="11" spans="1:12" ht="21.75" customHeight="1" x14ac:dyDescent="0.2">
      <c r="A11" s="51" t="s">
        <v>72</v>
      </c>
      <c r="B11" s="51"/>
      <c r="D11" s="23">
        <v>0</v>
      </c>
      <c r="E11" s="11"/>
      <c r="F11" s="23">
        <v>1000000</v>
      </c>
      <c r="G11" s="11"/>
      <c r="H11" s="23">
        <v>0</v>
      </c>
      <c r="I11" s="11"/>
      <c r="J11" s="23">
        <v>1000000</v>
      </c>
      <c r="K11" s="11"/>
      <c r="L11" s="36">
        <f t="shared" si="0"/>
        <v>3.0664607759355216E-7</v>
      </c>
    </row>
    <row r="12" spans="1:12" ht="21.75" customHeight="1" x14ac:dyDescent="0.2">
      <c r="A12" s="45" t="s">
        <v>20</v>
      </c>
      <c r="B12" s="45"/>
      <c r="D12" s="18">
        <v>10337503051</v>
      </c>
      <c r="E12" s="11"/>
      <c r="F12" s="18">
        <v>3005631620085</v>
      </c>
      <c r="G12" s="11"/>
      <c r="H12" s="18">
        <v>3001373694914</v>
      </c>
      <c r="I12" s="11"/>
      <c r="J12" s="18">
        <v>14595428222</v>
      </c>
      <c r="K12" s="11"/>
      <c r="L12" s="19">
        <f>SUM(L9:L11)</f>
        <v>4.4756308150745326E-3</v>
      </c>
    </row>
    <row r="14" spans="1:12" x14ac:dyDescent="0.2">
      <c r="D14" s="35"/>
    </row>
    <row r="15" spans="1:12" x14ac:dyDescent="0.2">
      <c r="J15" s="35"/>
    </row>
    <row r="16" spans="1:12" x14ac:dyDescent="0.2">
      <c r="D16" s="35"/>
      <c r="J16" s="35"/>
    </row>
  </sheetData>
  <mergeCells count="11">
    <mergeCell ref="A1:L1"/>
    <mergeCell ref="A2:L2"/>
    <mergeCell ref="A3:L3"/>
    <mergeCell ref="B5:L5"/>
    <mergeCell ref="F6:H6"/>
    <mergeCell ref="J6:L6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4"/>
  <sheetViews>
    <sheetView rightToLeft="1" workbookViewId="0">
      <selection activeCell="F12" sqref="F12"/>
    </sheetView>
  </sheetViews>
  <sheetFormatPr defaultRowHeight="12.75" x14ac:dyDescent="0.2"/>
  <cols>
    <col min="1" max="1" width="2.5703125" customWidth="1"/>
    <col min="2" max="2" width="52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21.75" customHeight="1" x14ac:dyDescent="0.2">
      <c r="A2" s="47" t="s">
        <v>27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</row>
    <row r="4" spans="1:10" ht="14.45" customHeight="1" x14ac:dyDescent="0.2"/>
    <row r="5" spans="1:10" ht="29.1" customHeight="1" x14ac:dyDescent="0.2">
      <c r="A5" s="1" t="s">
        <v>28</v>
      </c>
      <c r="B5" s="52" t="s">
        <v>29</v>
      </c>
      <c r="C5" s="52"/>
      <c r="D5" s="52"/>
      <c r="E5" s="52"/>
      <c r="F5" s="52"/>
      <c r="G5" s="52"/>
      <c r="H5" s="52"/>
      <c r="I5" s="52"/>
      <c r="J5" s="52"/>
    </row>
    <row r="6" spans="1:10" ht="14.45" customHeight="1" x14ac:dyDescent="0.2"/>
    <row r="7" spans="1:10" ht="14.45" customHeight="1" x14ac:dyDescent="0.2">
      <c r="A7" s="42" t="s">
        <v>30</v>
      </c>
      <c r="B7" s="42"/>
      <c r="D7" s="2" t="s">
        <v>31</v>
      </c>
      <c r="F7" s="2" t="s">
        <v>24</v>
      </c>
      <c r="H7" s="2" t="s">
        <v>32</v>
      </c>
      <c r="J7" s="2" t="s">
        <v>33</v>
      </c>
    </row>
    <row r="8" spans="1:10" ht="21.75" customHeight="1" x14ac:dyDescent="0.2">
      <c r="A8" s="49" t="s">
        <v>34</v>
      </c>
      <c r="B8" s="49"/>
      <c r="D8" s="26" t="s">
        <v>35</v>
      </c>
      <c r="E8" s="11"/>
      <c r="F8" s="15">
        <f>'درآمد سرمایه گذاری در سهام'!J10</f>
        <v>51773717301982</v>
      </c>
      <c r="G8" s="11"/>
      <c r="H8" s="20">
        <f>F8/$F$13*100</f>
        <v>99.997233628427523</v>
      </c>
      <c r="I8" s="11"/>
      <c r="J8" s="20">
        <v>15.88</v>
      </c>
    </row>
    <row r="9" spans="1:10" ht="21.75" customHeight="1" x14ac:dyDescent="0.2">
      <c r="A9" s="50" t="s">
        <v>36</v>
      </c>
      <c r="B9" s="50"/>
      <c r="D9" s="27" t="s">
        <v>37</v>
      </c>
      <c r="E9" s="11"/>
      <c r="F9" s="21">
        <v>0</v>
      </c>
      <c r="G9" s="11"/>
      <c r="H9" s="36">
        <f t="shared" ref="H9:H13" si="0">F9/$F$13*100</f>
        <v>0</v>
      </c>
      <c r="I9" s="11"/>
      <c r="J9" s="22">
        <v>0</v>
      </c>
    </row>
    <row r="10" spans="1:10" ht="21.75" customHeight="1" x14ac:dyDescent="0.2">
      <c r="A10" s="50" t="s">
        <v>38</v>
      </c>
      <c r="B10" s="50"/>
      <c r="D10" s="27" t="s">
        <v>39</v>
      </c>
      <c r="E10" s="11"/>
      <c r="F10" s="21">
        <v>0</v>
      </c>
      <c r="G10" s="11"/>
      <c r="H10" s="36">
        <f t="shared" si="0"/>
        <v>0</v>
      </c>
      <c r="I10" s="11"/>
      <c r="J10" s="22">
        <v>0</v>
      </c>
    </row>
    <row r="11" spans="1:10" ht="21.75" customHeight="1" x14ac:dyDescent="0.2">
      <c r="A11" s="50" t="s">
        <v>40</v>
      </c>
      <c r="B11" s="50"/>
      <c r="D11" s="27" t="s">
        <v>41</v>
      </c>
      <c r="E11" s="11"/>
      <c r="F11" s="21">
        <f>'سود سپرده بانکی'!G13</f>
        <v>348709695</v>
      </c>
      <c r="G11" s="11"/>
      <c r="H11" s="36">
        <f t="shared" si="0"/>
        <v>6.7350784638517381E-4</v>
      </c>
      <c r="I11" s="11"/>
      <c r="J11" s="22">
        <v>0</v>
      </c>
    </row>
    <row r="12" spans="1:10" ht="21.75" customHeight="1" x14ac:dyDescent="0.2">
      <c r="A12" s="51" t="s">
        <v>42</v>
      </c>
      <c r="B12" s="51"/>
      <c r="D12" s="28" t="s">
        <v>43</v>
      </c>
      <c r="E12" s="11"/>
      <c r="F12" s="23">
        <f>'سایر درآمدها'!D11</f>
        <v>1083583325</v>
      </c>
      <c r="G12" s="11"/>
      <c r="H12" s="36">
        <f t="shared" si="0"/>
        <v>2.0928637260849195E-3</v>
      </c>
      <c r="I12" s="11"/>
      <c r="J12" s="24">
        <v>0.03</v>
      </c>
    </row>
    <row r="13" spans="1:10" ht="21.75" customHeight="1" thickBot="1" x14ac:dyDescent="0.25">
      <c r="A13" s="45" t="s">
        <v>20</v>
      </c>
      <c r="B13" s="45"/>
      <c r="D13" s="18"/>
      <c r="E13" s="11"/>
      <c r="F13" s="18">
        <f>SUM(F8:F12)</f>
        <v>51775149595002</v>
      </c>
      <c r="G13" s="11"/>
      <c r="H13" s="18">
        <f t="shared" si="0"/>
        <v>100</v>
      </c>
      <c r="I13" s="11"/>
      <c r="J13" s="19">
        <v>15.91</v>
      </c>
    </row>
    <row r="14" spans="1:10" ht="13.5" thickTop="1" x14ac:dyDescent="0.2"/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5"/>
  <sheetViews>
    <sheetView rightToLeft="1" workbookViewId="0">
      <selection activeCell="Z32" sqref="Z32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8.85546875" bestFit="1" customWidth="1"/>
    <col min="7" max="7" width="1.28515625" customWidth="1"/>
    <col min="8" max="8" width="16" bestFit="1" customWidth="1"/>
    <col min="9" max="9" width="1.28515625" customWidth="1"/>
    <col min="10" max="10" width="19" bestFit="1" customWidth="1"/>
    <col min="11" max="11" width="1.28515625" customWidth="1"/>
    <col min="12" max="12" width="17.28515625" hidden="1" customWidth="1"/>
    <col min="13" max="13" width="1.28515625" hidden="1" customWidth="1"/>
    <col min="14" max="14" width="14.7109375" hidden="1" customWidth="1"/>
    <col min="15" max="15" width="1.28515625" hidden="1" customWidth="1"/>
    <col min="16" max="16" width="1.28515625" customWidth="1"/>
    <col min="17" max="17" width="19.85546875" bestFit="1" customWidth="1"/>
    <col min="18" max="18" width="1.28515625" customWidth="1"/>
    <col min="19" max="19" width="18.85546875" bestFit="1" customWidth="1"/>
    <col min="20" max="20" width="1.28515625" customWidth="1"/>
    <col min="21" max="21" width="19.85546875" bestFit="1" customWidth="1"/>
    <col min="22" max="22" width="1.28515625" hidden="1" customWidth="1"/>
    <col min="23" max="23" width="17.28515625" hidden="1" customWidth="1"/>
    <col min="24" max="24" width="0.28515625" customWidth="1"/>
  </cols>
  <sheetData>
    <row r="1" spans="1:23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</row>
    <row r="2" spans="1:23" ht="21.75" customHeight="1" x14ac:dyDescent="0.2">
      <c r="A2" s="47" t="s">
        <v>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</row>
    <row r="3" spans="1:23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</row>
    <row r="4" spans="1:23" ht="14.45" customHeight="1" x14ac:dyDescent="0.2"/>
    <row r="5" spans="1:23" ht="14.45" customHeight="1" x14ac:dyDescent="0.2">
      <c r="A5" s="1" t="s">
        <v>44</v>
      </c>
      <c r="B5" s="52" t="s">
        <v>45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</row>
    <row r="6" spans="1:23" ht="14.45" customHeight="1" x14ac:dyDescent="0.2">
      <c r="D6" s="42" t="s">
        <v>46</v>
      </c>
      <c r="E6" s="42"/>
      <c r="F6" s="42"/>
      <c r="G6" s="42"/>
      <c r="H6" s="42"/>
      <c r="I6" s="42"/>
      <c r="J6" s="42"/>
      <c r="K6" s="42"/>
      <c r="L6" s="42"/>
      <c r="N6" s="42" t="s">
        <v>47</v>
      </c>
      <c r="O6" s="42"/>
      <c r="P6" s="42"/>
      <c r="Q6" s="42"/>
      <c r="R6" s="42"/>
      <c r="S6" s="42"/>
      <c r="T6" s="42"/>
      <c r="U6" s="42"/>
      <c r="V6" s="42"/>
      <c r="W6" s="42"/>
    </row>
    <row r="7" spans="1:23" ht="14.45" customHeight="1" x14ac:dyDescent="0.2">
      <c r="D7" s="3"/>
      <c r="E7" s="3"/>
      <c r="F7" s="3"/>
      <c r="G7" s="3"/>
      <c r="H7" s="3"/>
      <c r="I7" s="3"/>
      <c r="J7" s="46" t="s">
        <v>20</v>
      </c>
      <c r="K7" s="46"/>
      <c r="L7" s="46"/>
      <c r="N7" s="3"/>
      <c r="O7" s="3"/>
      <c r="P7" s="3"/>
      <c r="Q7" s="3"/>
      <c r="R7" s="3"/>
      <c r="S7" s="3"/>
      <c r="T7" s="3"/>
      <c r="U7" s="46" t="s">
        <v>20</v>
      </c>
      <c r="V7" s="46"/>
      <c r="W7" s="46"/>
    </row>
    <row r="8" spans="1:23" ht="23.25" customHeight="1" x14ac:dyDescent="0.2">
      <c r="A8" s="42" t="s">
        <v>48</v>
      </c>
      <c r="B8" s="42"/>
      <c r="D8" s="2" t="s">
        <v>49</v>
      </c>
      <c r="F8" s="2" t="s">
        <v>50</v>
      </c>
      <c r="H8" s="2" t="s">
        <v>51</v>
      </c>
      <c r="J8" s="4" t="s">
        <v>24</v>
      </c>
      <c r="K8" s="3"/>
      <c r="L8" s="4" t="s">
        <v>32</v>
      </c>
      <c r="N8" s="2" t="s">
        <v>49</v>
      </c>
      <c r="P8" s="42" t="s">
        <v>50</v>
      </c>
      <c r="Q8" s="42"/>
      <c r="S8" s="2" t="s">
        <v>51</v>
      </c>
      <c r="U8" s="4" t="s">
        <v>24</v>
      </c>
      <c r="V8" s="3"/>
      <c r="W8" s="4" t="s">
        <v>32</v>
      </c>
    </row>
    <row r="9" spans="1:23" ht="21.75" customHeight="1" x14ac:dyDescent="0.2">
      <c r="A9" s="49" t="s">
        <v>19</v>
      </c>
      <c r="B9" s="49"/>
      <c r="D9" s="15">
        <v>0</v>
      </c>
      <c r="E9" s="11"/>
      <c r="F9" s="15">
        <v>50845624837082</v>
      </c>
      <c r="G9" s="11"/>
      <c r="H9" s="15">
        <v>928092464900</v>
      </c>
      <c r="I9" s="11"/>
      <c r="J9" s="15">
        <v>51773717301982</v>
      </c>
      <c r="K9" s="11"/>
      <c r="L9" s="20"/>
      <c r="M9" s="11"/>
      <c r="N9" s="15">
        <v>0</v>
      </c>
      <c r="O9" s="11"/>
      <c r="P9" s="44">
        <v>167288035404564</v>
      </c>
      <c r="Q9" s="44"/>
      <c r="R9" s="11"/>
      <c r="S9" s="15">
        <v>29187607319761</v>
      </c>
      <c r="T9" s="11"/>
      <c r="U9" s="15">
        <v>196475642724325</v>
      </c>
      <c r="V9" s="11"/>
      <c r="W9" s="40" t="s">
        <v>76</v>
      </c>
    </row>
    <row r="10" spans="1:23" ht="21.75" customHeight="1" thickBot="1" x14ac:dyDescent="0.25">
      <c r="A10" s="45" t="s">
        <v>20</v>
      </c>
      <c r="B10" s="45"/>
      <c r="D10" s="18">
        <v>0</v>
      </c>
      <c r="E10" s="11"/>
      <c r="F10" s="18">
        <f>SUM(F9)</f>
        <v>50845624837082</v>
      </c>
      <c r="G10" s="17">
        <f t="shared" ref="G10:V10" si="0">SUM(G9)</f>
        <v>0</v>
      </c>
      <c r="H10" s="18">
        <f t="shared" si="0"/>
        <v>928092464900</v>
      </c>
      <c r="I10" s="17">
        <f t="shared" si="0"/>
        <v>0</v>
      </c>
      <c r="J10" s="18">
        <f t="shared" si="0"/>
        <v>51773717301982</v>
      </c>
      <c r="K10" s="17">
        <f t="shared" si="0"/>
        <v>0</v>
      </c>
      <c r="L10" s="18">
        <f t="shared" si="0"/>
        <v>0</v>
      </c>
      <c r="M10" s="17">
        <f t="shared" si="0"/>
        <v>0</v>
      </c>
      <c r="N10" s="18">
        <f t="shared" si="0"/>
        <v>0</v>
      </c>
      <c r="O10" s="17">
        <f t="shared" si="0"/>
        <v>0</v>
      </c>
      <c r="P10" s="18">
        <f t="shared" si="0"/>
        <v>167288035404564</v>
      </c>
      <c r="Q10" s="18">
        <f>SUM(P9)</f>
        <v>167288035404564</v>
      </c>
      <c r="R10" s="17">
        <f t="shared" si="0"/>
        <v>0</v>
      </c>
      <c r="S10" s="18">
        <f>SUM(S9)</f>
        <v>29187607319761</v>
      </c>
      <c r="T10" s="17">
        <f t="shared" si="0"/>
        <v>0</v>
      </c>
      <c r="U10" s="18">
        <f>SUM(U9)</f>
        <v>196475642724325</v>
      </c>
      <c r="V10" s="17">
        <f t="shared" si="0"/>
        <v>0</v>
      </c>
      <c r="W10" s="41" t="s">
        <v>76</v>
      </c>
    </row>
    <row r="11" spans="1:23" ht="13.5" thickTop="1" x14ac:dyDescent="0.2"/>
    <row r="13" spans="1:23" x14ac:dyDescent="0.2">
      <c r="F13" s="35"/>
      <c r="H13" s="35"/>
      <c r="J13" s="35"/>
      <c r="Q13" s="35"/>
      <c r="S13" s="35"/>
      <c r="U13" s="35"/>
    </row>
    <row r="15" spans="1:23" x14ac:dyDescent="0.2">
      <c r="F15" s="35"/>
      <c r="G15" s="35"/>
      <c r="H15" s="35"/>
      <c r="I15" s="35"/>
      <c r="J15" s="35"/>
      <c r="K15" s="35"/>
      <c r="Q15" s="35"/>
      <c r="R15" s="35"/>
      <c r="S15" s="35"/>
      <c r="T15" s="35"/>
      <c r="U15" s="35"/>
    </row>
  </sheetData>
  <mergeCells count="13">
    <mergeCell ref="A1:W1"/>
    <mergeCell ref="A2:W2"/>
    <mergeCell ref="A3:W3"/>
    <mergeCell ref="B5:W5"/>
    <mergeCell ref="D6:L6"/>
    <mergeCell ref="N6:W6"/>
    <mergeCell ref="A10:B10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paperSize="0" fitToHeight="0" orientation="landscape"/>
  <ignoredErrors>
    <ignoredError sqref="Q10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7"/>
  <sheetViews>
    <sheetView rightToLeft="1" topLeftCell="A4" workbookViewId="0">
      <selection activeCell="D19" sqref="D19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20.1406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21.75" customHeight="1" x14ac:dyDescent="0.2">
      <c r="A2" s="47" t="s">
        <v>27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</row>
    <row r="4" spans="1:10" ht="14.45" customHeight="1" x14ac:dyDescent="0.2"/>
    <row r="5" spans="1:10" ht="14.45" customHeight="1" x14ac:dyDescent="0.2">
      <c r="A5" s="1" t="s">
        <v>52</v>
      </c>
      <c r="B5" s="52" t="s">
        <v>53</v>
      </c>
      <c r="C5" s="52"/>
      <c r="D5" s="52"/>
      <c r="E5" s="52"/>
      <c r="F5" s="52"/>
      <c r="G5" s="52"/>
      <c r="H5" s="52"/>
      <c r="I5" s="52"/>
      <c r="J5" s="52"/>
    </row>
    <row r="6" spans="1:10" ht="14.45" customHeight="1" x14ac:dyDescent="0.2">
      <c r="D6" s="42" t="s">
        <v>46</v>
      </c>
      <c r="E6" s="42"/>
      <c r="F6" s="42"/>
      <c r="H6" s="42" t="s">
        <v>47</v>
      </c>
      <c r="I6" s="42"/>
      <c r="J6" s="42"/>
    </row>
    <row r="7" spans="1:10" ht="39.75" customHeight="1" x14ac:dyDescent="0.2">
      <c r="A7" s="42" t="s">
        <v>54</v>
      </c>
      <c r="B7" s="42"/>
      <c r="D7" s="9" t="s">
        <v>55</v>
      </c>
      <c r="E7" s="3"/>
      <c r="F7" s="9" t="s">
        <v>56</v>
      </c>
      <c r="H7" s="9" t="s">
        <v>55</v>
      </c>
      <c r="I7" s="3"/>
      <c r="J7" s="9" t="s">
        <v>56</v>
      </c>
    </row>
    <row r="8" spans="1:10" ht="21.75" customHeight="1" x14ac:dyDescent="0.2">
      <c r="A8" s="49" t="s">
        <v>70</v>
      </c>
      <c r="B8" s="49"/>
      <c r="D8" s="15">
        <v>643140855</v>
      </c>
      <c r="E8" s="11"/>
      <c r="F8" s="20">
        <f>D8/$D$13*100</f>
        <v>99.999446158606702</v>
      </c>
      <c r="G8" s="11"/>
      <c r="H8" s="15">
        <f>787524751+24395724296</f>
        <v>25183249047</v>
      </c>
      <c r="I8" s="11"/>
      <c r="J8" s="20">
        <f>H8/$H$13*100</f>
        <v>99.990514093836396</v>
      </c>
    </row>
    <row r="9" spans="1:10" ht="21.75" customHeight="1" x14ac:dyDescent="0.2">
      <c r="A9" s="50" t="s">
        <v>71</v>
      </c>
      <c r="B9" s="50"/>
      <c r="D9" s="21">
        <v>3562</v>
      </c>
      <c r="E9" s="11"/>
      <c r="F9" s="36">
        <f>D9/$D$13*100</f>
        <v>5.5384139329316454E-4</v>
      </c>
      <c r="G9" s="11"/>
      <c r="H9" s="21">
        <f>1013021+213451</f>
        <v>1226472</v>
      </c>
      <c r="I9" s="11"/>
      <c r="J9" s="36">
        <f t="shared" ref="J9:J12" si="0">H9/$H$13*100</f>
        <v>4.8697277135614433E-3</v>
      </c>
    </row>
    <row r="10" spans="1:10" ht="21.75" customHeight="1" x14ac:dyDescent="0.2">
      <c r="A10" s="50" t="s">
        <v>73</v>
      </c>
      <c r="B10" s="50"/>
      <c r="D10" s="21">
        <v>0</v>
      </c>
      <c r="E10" s="11"/>
      <c r="F10" s="36">
        <f t="shared" ref="F10:F12" si="1">D10/$D$13*100</f>
        <v>0</v>
      </c>
      <c r="G10" s="11"/>
      <c r="H10" s="21">
        <v>386608</v>
      </c>
      <c r="I10" s="11"/>
      <c r="J10" s="36">
        <f t="shared" si="0"/>
        <v>1.5350335693636403E-3</v>
      </c>
    </row>
    <row r="11" spans="1:10" ht="21.75" customHeight="1" x14ac:dyDescent="0.2">
      <c r="A11" s="50" t="s">
        <v>74</v>
      </c>
      <c r="B11" s="50"/>
      <c r="D11" s="21">
        <v>0</v>
      </c>
      <c r="E11" s="11"/>
      <c r="F11" s="36">
        <f t="shared" si="1"/>
        <v>0</v>
      </c>
      <c r="G11" s="11"/>
      <c r="H11" s="21">
        <v>539812</v>
      </c>
      <c r="I11" s="11"/>
      <c r="J11" s="36">
        <f t="shared" si="0"/>
        <v>2.1433326292920104E-3</v>
      </c>
    </row>
    <row r="12" spans="1:10" ht="21.75" customHeight="1" x14ac:dyDescent="0.2">
      <c r="A12" s="50" t="s">
        <v>75</v>
      </c>
      <c r="B12" s="50"/>
      <c r="D12" s="21">
        <v>0</v>
      </c>
      <c r="E12" s="11"/>
      <c r="F12" s="36">
        <f t="shared" si="1"/>
        <v>0</v>
      </c>
      <c r="G12" s="11"/>
      <c r="H12" s="21">
        <v>236194</v>
      </c>
      <c r="I12" s="11"/>
      <c r="J12" s="36">
        <f t="shared" si="0"/>
        <v>9.3781225138195702E-4</v>
      </c>
    </row>
    <row r="13" spans="1:10" ht="21.75" customHeight="1" x14ac:dyDescent="0.2">
      <c r="A13" s="45" t="s">
        <v>20</v>
      </c>
      <c r="B13" s="45"/>
      <c r="D13" s="18">
        <f>SUM(D8:D12)</f>
        <v>643144417</v>
      </c>
      <c r="E13" s="11"/>
      <c r="F13" s="18">
        <f>SUM(F8:F12)</f>
        <v>100</v>
      </c>
      <c r="G13" s="11"/>
      <c r="H13" s="18">
        <f>SUM(H8:H12)</f>
        <v>25185638133</v>
      </c>
      <c r="I13" s="11"/>
      <c r="J13" s="18">
        <f>SUM(J8:J12)</f>
        <v>99.999999999999986</v>
      </c>
    </row>
    <row r="15" spans="1:10" ht="12" customHeight="1" x14ac:dyDescent="0.2"/>
    <row r="16" spans="1:10" ht="13.5" customHeight="1" x14ac:dyDescent="0.2">
      <c r="H16" s="17"/>
    </row>
    <row r="17" ht="13.5" customHeight="1" x14ac:dyDescent="0.2"/>
  </sheetData>
  <mergeCells count="13">
    <mergeCell ref="A1:J1"/>
    <mergeCell ref="A2:J2"/>
    <mergeCell ref="A3:J3"/>
    <mergeCell ref="B5:J5"/>
    <mergeCell ref="D6:F6"/>
    <mergeCell ref="H6:J6"/>
    <mergeCell ref="A11:B11"/>
    <mergeCell ref="A12:B12"/>
    <mergeCell ref="A13:B13"/>
    <mergeCell ref="A7: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17"/>
  <sheetViews>
    <sheetView rightToLeft="1" workbookViewId="0">
      <selection activeCell="J27" sqref="J27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  <col min="10" max="10" width="17.140625" customWidth="1"/>
  </cols>
  <sheetData>
    <row r="1" spans="1:10" ht="29.1" customHeight="1" x14ac:dyDescent="0.2">
      <c r="A1" s="47" t="s">
        <v>0</v>
      </c>
      <c r="B1" s="47"/>
      <c r="C1" s="47"/>
      <c r="D1" s="47"/>
      <c r="E1" s="47"/>
      <c r="F1" s="47"/>
    </row>
    <row r="2" spans="1:10" ht="21.75" customHeight="1" x14ac:dyDescent="0.2">
      <c r="A2" s="47" t="s">
        <v>27</v>
      </c>
      <c r="B2" s="47"/>
      <c r="C2" s="47"/>
      <c r="D2" s="47"/>
      <c r="E2" s="47"/>
      <c r="F2" s="47"/>
    </row>
    <row r="3" spans="1:10" ht="21.75" customHeight="1" x14ac:dyDescent="0.2">
      <c r="A3" s="47" t="s">
        <v>2</v>
      </c>
      <c r="B3" s="47"/>
      <c r="C3" s="47"/>
      <c r="D3" s="47"/>
      <c r="E3" s="47"/>
      <c r="F3" s="47"/>
    </row>
    <row r="4" spans="1:10" ht="14.45" customHeight="1" x14ac:dyDescent="0.2"/>
    <row r="5" spans="1:10" ht="29.1" customHeight="1" x14ac:dyDescent="0.2">
      <c r="A5" s="1" t="s">
        <v>57</v>
      </c>
      <c r="B5" s="52" t="s">
        <v>42</v>
      </c>
      <c r="C5" s="52"/>
      <c r="D5" s="52"/>
      <c r="E5" s="52"/>
      <c r="F5" s="52"/>
    </row>
    <row r="6" spans="1:10" ht="14.45" customHeight="1" x14ac:dyDescent="0.2">
      <c r="D6" s="2" t="s">
        <v>46</v>
      </c>
      <c r="F6" s="2" t="s">
        <v>9</v>
      </c>
    </row>
    <row r="7" spans="1:10" ht="14.45" customHeight="1" x14ac:dyDescent="0.2">
      <c r="A7" s="42" t="s">
        <v>42</v>
      </c>
      <c r="B7" s="42"/>
      <c r="D7" s="4" t="s">
        <v>24</v>
      </c>
      <c r="F7" s="4" t="s">
        <v>24</v>
      </c>
    </row>
    <row r="8" spans="1:10" ht="21.75" customHeight="1" x14ac:dyDescent="0.2">
      <c r="A8" s="49" t="s">
        <v>42</v>
      </c>
      <c r="B8" s="49"/>
      <c r="D8" s="15">
        <v>0</v>
      </c>
      <c r="E8" s="11"/>
      <c r="F8" s="15">
        <v>0</v>
      </c>
    </row>
    <row r="9" spans="1:10" ht="21.75" customHeight="1" x14ac:dyDescent="0.2">
      <c r="A9" s="50" t="s">
        <v>58</v>
      </c>
      <c r="B9" s="50"/>
      <c r="D9" s="21">
        <v>0</v>
      </c>
      <c r="E9" s="11"/>
      <c r="F9" s="21">
        <v>0</v>
      </c>
    </row>
    <row r="10" spans="1:10" ht="21.75" customHeight="1" x14ac:dyDescent="0.2">
      <c r="A10" s="51" t="s">
        <v>59</v>
      </c>
      <c r="B10" s="51"/>
      <c r="D10" s="23">
        <v>1083583325</v>
      </c>
      <c r="E10" s="11"/>
      <c r="F10" s="23">
        <v>90856803966</v>
      </c>
    </row>
    <row r="11" spans="1:10" ht="21.75" customHeight="1" x14ac:dyDescent="0.2">
      <c r="A11" s="45" t="s">
        <v>20</v>
      </c>
      <c r="B11" s="45"/>
      <c r="D11" s="18">
        <v>1083583325</v>
      </c>
      <c r="E11" s="11"/>
      <c r="F11" s="18">
        <v>90856803966</v>
      </c>
    </row>
    <row r="13" spans="1:10" x14ac:dyDescent="0.2">
      <c r="J13" s="35"/>
    </row>
    <row r="15" spans="1:10" x14ac:dyDescent="0.2">
      <c r="J15" s="35"/>
    </row>
    <row r="17" spans="10:10" x14ac:dyDescent="0.2">
      <c r="J17" s="35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workbookViewId="0">
      <selection activeCell="K18" sqref="K18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3.140625" bestFit="1" customWidth="1"/>
    <col min="6" max="6" width="1.28515625" customWidth="1"/>
    <col min="7" max="7" width="12.140625" bestFit="1" customWidth="1"/>
    <col min="8" max="8" width="1.28515625" customWidth="1"/>
    <col min="9" max="9" width="14.85546875" bestFit="1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21.75" customHeight="1" x14ac:dyDescent="0.2">
      <c r="A2" s="47" t="s">
        <v>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3" ht="14.45" customHeight="1" x14ac:dyDescent="0.2"/>
    <row r="5" spans="1:13" ht="24" customHeight="1" x14ac:dyDescent="0.2">
      <c r="A5" s="52" t="s">
        <v>63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</row>
    <row r="6" spans="1:13" ht="14.45" customHeight="1" x14ac:dyDescent="0.2">
      <c r="A6" s="42" t="s">
        <v>30</v>
      </c>
      <c r="C6" s="42" t="s">
        <v>46</v>
      </c>
      <c r="D6" s="42"/>
      <c r="E6" s="42"/>
      <c r="F6" s="42"/>
      <c r="G6" s="42"/>
      <c r="I6" s="42" t="s">
        <v>47</v>
      </c>
      <c r="J6" s="42"/>
      <c r="K6" s="42"/>
      <c r="L6" s="42"/>
      <c r="M6" s="42"/>
    </row>
    <row r="7" spans="1:13" ht="29.1" customHeight="1" x14ac:dyDescent="0.2">
      <c r="A7" s="42"/>
      <c r="C7" s="9" t="s">
        <v>61</v>
      </c>
      <c r="D7" s="3"/>
      <c r="E7" s="9" t="s">
        <v>60</v>
      </c>
      <c r="F7" s="3"/>
      <c r="G7" s="9" t="s">
        <v>62</v>
      </c>
      <c r="I7" s="9" t="s">
        <v>61</v>
      </c>
      <c r="J7" s="3"/>
      <c r="K7" s="9" t="s">
        <v>60</v>
      </c>
      <c r="L7" s="3"/>
      <c r="M7" s="9" t="s">
        <v>62</v>
      </c>
    </row>
    <row r="8" spans="1:13" ht="21.75" customHeight="1" x14ac:dyDescent="0.2">
      <c r="A8" s="7" t="s">
        <v>70</v>
      </c>
      <c r="C8" s="15">
        <v>643140855</v>
      </c>
      <c r="D8" s="11"/>
      <c r="E8" s="17">
        <v>-294434722</v>
      </c>
      <c r="F8" s="11"/>
      <c r="G8" s="15">
        <f>C8+E8</f>
        <v>348706133</v>
      </c>
      <c r="H8" s="11"/>
      <c r="I8" s="15">
        <f>787524751+24395724296</f>
        <v>25183249047</v>
      </c>
      <c r="J8" s="11"/>
      <c r="K8" s="15">
        <v>0</v>
      </c>
      <c r="L8" s="11"/>
      <c r="M8" s="15">
        <f>I8+K8</f>
        <v>25183249047</v>
      </c>
    </row>
    <row r="9" spans="1:13" ht="21.75" customHeight="1" x14ac:dyDescent="0.2">
      <c r="A9" s="8" t="s">
        <v>71</v>
      </c>
      <c r="C9" s="21">
        <v>3562</v>
      </c>
      <c r="D9" s="11"/>
      <c r="E9" s="17">
        <v>0</v>
      </c>
      <c r="F9" s="11"/>
      <c r="G9" s="17">
        <f>C9+E9</f>
        <v>3562</v>
      </c>
      <c r="H9" s="11"/>
      <c r="I9" s="21">
        <f>1013021+213451</f>
        <v>1226472</v>
      </c>
      <c r="J9" s="11"/>
      <c r="K9" s="21">
        <v>0</v>
      </c>
      <c r="L9" s="11"/>
      <c r="M9" s="17">
        <f t="shared" ref="M9:M12" si="0">I9+K9</f>
        <v>1226472</v>
      </c>
    </row>
    <row r="10" spans="1:13" ht="21.75" customHeight="1" x14ac:dyDescent="0.2">
      <c r="A10" s="8" t="s">
        <v>73</v>
      </c>
      <c r="C10" s="21">
        <v>0</v>
      </c>
      <c r="D10" s="11"/>
      <c r="E10" s="21">
        <v>0</v>
      </c>
      <c r="F10" s="11"/>
      <c r="G10" s="17">
        <f t="shared" ref="G10:G12" si="1">C10+E10</f>
        <v>0</v>
      </c>
      <c r="H10" s="11"/>
      <c r="I10" s="21">
        <v>386608</v>
      </c>
      <c r="J10" s="11"/>
      <c r="K10" s="21">
        <v>0</v>
      </c>
      <c r="L10" s="11"/>
      <c r="M10" s="17">
        <f t="shared" si="0"/>
        <v>386608</v>
      </c>
    </row>
    <row r="11" spans="1:13" ht="21.75" customHeight="1" x14ac:dyDescent="0.2">
      <c r="A11" s="8" t="s">
        <v>74</v>
      </c>
      <c r="C11" s="21">
        <v>0</v>
      </c>
      <c r="D11" s="11"/>
      <c r="E11" s="21">
        <v>0</v>
      </c>
      <c r="F11" s="11"/>
      <c r="G11" s="17">
        <f t="shared" si="1"/>
        <v>0</v>
      </c>
      <c r="H11" s="11"/>
      <c r="I11" s="21">
        <v>539812</v>
      </c>
      <c r="J11" s="11"/>
      <c r="K11" s="21">
        <v>0</v>
      </c>
      <c r="L11" s="11"/>
      <c r="M11" s="17">
        <f t="shared" si="0"/>
        <v>539812</v>
      </c>
    </row>
    <row r="12" spans="1:13" ht="21.75" customHeight="1" x14ac:dyDescent="0.2">
      <c r="A12" s="8" t="s">
        <v>75</v>
      </c>
      <c r="C12" s="21">
        <v>0</v>
      </c>
      <c r="D12" s="11"/>
      <c r="E12" s="21">
        <v>0</v>
      </c>
      <c r="F12" s="11"/>
      <c r="G12" s="17">
        <f t="shared" si="1"/>
        <v>0</v>
      </c>
      <c r="H12" s="11"/>
      <c r="I12" s="21">
        <v>236194</v>
      </c>
      <c r="J12" s="11"/>
      <c r="K12" s="21">
        <v>0</v>
      </c>
      <c r="L12" s="11"/>
      <c r="M12" s="17">
        <f t="shared" si="0"/>
        <v>236194</v>
      </c>
    </row>
    <row r="13" spans="1:13" ht="21.75" customHeight="1" x14ac:dyDescent="0.2">
      <c r="A13" s="6" t="s">
        <v>20</v>
      </c>
      <c r="C13" s="18">
        <f>SUM(C8:C12)</f>
        <v>643144417</v>
      </c>
      <c r="D13" s="11"/>
      <c r="E13" s="18">
        <f>SUM(E8:E12)</f>
        <v>-294434722</v>
      </c>
      <c r="F13" s="11"/>
      <c r="G13" s="18">
        <f>SUM(G8:G12)</f>
        <v>348709695</v>
      </c>
      <c r="H13" s="11"/>
      <c r="I13" s="18">
        <f>SUM(I8:I12)</f>
        <v>25185638133</v>
      </c>
      <c r="J13" s="11"/>
      <c r="K13" s="18">
        <v>0</v>
      </c>
      <c r="L13" s="11"/>
      <c r="M13" s="18">
        <f>SUM(M8:M12)</f>
        <v>25185638133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6"/>
  <sheetViews>
    <sheetView rightToLeft="1" workbookViewId="0">
      <selection activeCell="F22" sqref="F22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7.7109375" bestFit="1" customWidth="1"/>
    <col min="6" max="6" width="1.28515625" customWidth="1"/>
    <col min="7" max="7" width="17.5703125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9.85546875" bestFit="1" customWidth="1"/>
    <col min="14" max="14" width="1.28515625" customWidth="1"/>
    <col min="15" max="15" width="18.7109375" bestFit="1" customWidth="1"/>
    <col min="16" max="16" width="1.28515625" customWidth="1"/>
    <col min="17" max="17" width="17.140625" customWidth="1"/>
    <col min="18" max="18" width="1.28515625" customWidth="1"/>
    <col min="19" max="19" width="0.28515625" customWidth="1"/>
  </cols>
  <sheetData>
    <row r="1" spans="1:18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18" ht="21.75" customHeight="1" x14ac:dyDescent="0.2">
      <c r="A2" s="47" t="s">
        <v>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1:18" ht="14.45" customHeight="1" x14ac:dyDescent="0.2"/>
    <row r="5" spans="1:18" ht="14.45" customHeight="1" x14ac:dyDescent="0.2">
      <c r="A5" s="52" t="s">
        <v>64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18" ht="14.45" customHeight="1" x14ac:dyDescent="0.2">
      <c r="A6" s="42" t="s">
        <v>30</v>
      </c>
      <c r="C6" s="42" t="s">
        <v>46</v>
      </c>
      <c r="D6" s="42"/>
      <c r="E6" s="42"/>
      <c r="F6" s="42"/>
      <c r="G6" s="42"/>
      <c r="H6" s="42"/>
      <c r="I6" s="42"/>
      <c r="K6" s="42" t="s">
        <v>47</v>
      </c>
      <c r="L6" s="42"/>
      <c r="M6" s="42"/>
      <c r="N6" s="42"/>
      <c r="O6" s="42"/>
      <c r="P6" s="42"/>
      <c r="Q6" s="42"/>
      <c r="R6" s="42"/>
    </row>
    <row r="7" spans="1:18" ht="48" customHeight="1" x14ac:dyDescent="0.2">
      <c r="A7" s="42"/>
      <c r="C7" s="9" t="s">
        <v>13</v>
      </c>
      <c r="D7" s="3"/>
      <c r="E7" s="9" t="s">
        <v>65</v>
      </c>
      <c r="F7" s="3"/>
      <c r="G7" s="9" t="s">
        <v>66</v>
      </c>
      <c r="H7" s="3"/>
      <c r="I7" s="9" t="s">
        <v>67</v>
      </c>
      <c r="K7" s="9" t="s">
        <v>13</v>
      </c>
      <c r="L7" s="3"/>
      <c r="M7" s="9" t="s">
        <v>65</v>
      </c>
      <c r="N7" s="3"/>
      <c r="O7" s="9" t="s">
        <v>66</v>
      </c>
      <c r="P7" s="3"/>
      <c r="Q7" s="55" t="s">
        <v>67</v>
      </c>
      <c r="R7" s="55"/>
    </row>
    <row r="8" spans="1:18" ht="21.75" customHeight="1" x14ac:dyDescent="0.2">
      <c r="A8" s="7" t="s">
        <v>19</v>
      </c>
      <c r="C8" s="15">
        <v>90759</v>
      </c>
      <c r="D8" s="11"/>
      <c r="E8" s="15">
        <v>2027760554409</v>
      </c>
      <c r="F8" s="11"/>
      <c r="G8" s="15">
        <v>1099668089509</v>
      </c>
      <c r="H8" s="11"/>
      <c r="I8" s="15">
        <v>928092464900</v>
      </c>
      <c r="J8" s="11"/>
      <c r="K8" s="15">
        <v>2578351</v>
      </c>
      <c r="L8" s="11"/>
      <c r="M8" s="15">
        <v>56756249233097</v>
      </c>
      <c r="N8" s="11"/>
      <c r="O8" s="15">
        <v>27568641913336</v>
      </c>
      <c r="P8" s="11"/>
      <c r="Q8" s="44">
        <f>M8-O8</f>
        <v>29187607319761</v>
      </c>
      <c r="R8" s="44"/>
    </row>
    <row r="9" spans="1:18" ht="21.75" customHeight="1" x14ac:dyDescent="0.2">
      <c r="A9" s="6" t="s">
        <v>20</v>
      </c>
      <c r="C9" s="17"/>
      <c r="D9" s="11"/>
      <c r="E9" s="18">
        <v>2027760554409</v>
      </c>
      <c r="F9" s="11"/>
      <c r="G9" s="18">
        <v>1099668089509</v>
      </c>
      <c r="H9" s="11"/>
      <c r="I9" s="18">
        <v>928092464900</v>
      </c>
      <c r="J9" s="11"/>
      <c r="K9" s="17"/>
      <c r="L9" s="11"/>
      <c r="M9" s="18">
        <v>124758865027165</v>
      </c>
      <c r="N9" s="11"/>
      <c r="O9" s="18">
        <v>95571257707676</v>
      </c>
      <c r="P9" s="11"/>
      <c r="Q9" s="54">
        <f>SUM(Q8:R8)</f>
        <v>29187607319761</v>
      </c>
      <c r="R9" s="54"/>
    </row>
    <row r="11" spans="1:18" x14ac:dyDescent="0.2">
      <c r="I11" s="35"/>
      <c r="Q11" s="35"/>
    </row>
    <row r="12" spans="1:18" x14ac:dyDescent="0.2">
      <c r="I12" s="38"/>
      <c r="J12" s="38"/>
      <c r="K12" s="38"/>
      <c r="L12" s="38"/>
      <c r="M12" s="38"/>
      <c r="N12" s="38"/>
      <c r="O12" s="38"/>
      <c r="P12" s="38"/>
      <c r="Q12" s="38"/>
    </row>
    <row r="13" spans="1:18" x14ac:dyDescent="0.2">
      <c r="I13" s="39"/>
      <c r="J13" s="38"/>
      <c r="K13" s="38"/>
      <c r="L13" s="38"/>
      <c r="M13" s="38"/>
      <c r="N13" s="38"/>
      <c r="O13" s="38"/>
      <c r="P13" s="38"/>
      <c r="Q13" s="39"/>
    </row>
    <row r="15" spans="1:18" x14ac:dyDescent="0.2">
      <c r="I15" s="35"/>
      <c r="Q15" s="35"/>
    </row>
    <row r="16" spans="1:18" x14ac:dyDescent="0.2">
      <c r="Q16" s="35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7"/>
  <sheetViews>
    <sheetView rightToLeft="1" workbookViewId="0">
      <selection activeCell="I22" sqref="I22"/>
    </sheetView>
  </sheetViews>
  <sheetFormatPr defaultRowHeight="12.75" x14ac:dyDescent="0.2"/>
  <cols>
    <col min="1" max="1" width="40.28515625" customWidth="1"/>
    <col min="2" max="2" width="1.28515625" customWidth="1"/>
    <col min="3" max="3" width="12.7109375" customWidth="1"/>
    <col min="4" max="4" width="1.28515625" customWidth="1"/>
    <col min="5" max="5" width="20" bestFit="1" customWidth="1"/>
    <col min="6" max="6" width="1.28515625" customWidth="1"/>
    <col min="7" max="7" width="19.7109375" bestFit="1" customWidth="1"/>
    <col min="8" max="8" width="1.28515625" customWidth="1"/>
    <col min="9" max="9" width="26.28515625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.85546875" bestFit="1" customWidth="1"/>
    <col min="16" max="16" width="1.28515625" customWidth="1"/>
    <col min="17" max="17" width="20.140625" customWidth="1"/>
    <col min="18" max="18" width="1.28515625" customWidth="1"/>
    <col min="19" max="19" width="0.28515625" customWidth="1"/>
  </cols>
  <sheetData>
    <row r="1" spans="1:18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18" ht="21.75" customHeight="1" x14ac:dyDescent="0.2">
      <c r="A2" s="47" t="s">
        <v>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1:18" ht="14.45" customHeight="1" x14ac:dyDescent="0.2"/>
    <row r="5" spans="1:18" ht="14.45" customHeight="1" x14ac:dyDescent="0.2">
      <c r="A5" s="52" t="s">
        <v>68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18" ht="14.45" customHeight="1" x14ac:dyDescent="0.2">
      <c r="A6" s="42" t="s">
        <v>30</v>
      </c>
      <c r="C6" s="42" t="s">
        <v>46</v>
      </c>
      <c r="D6" s="42"/>
      <c r="E6" s="42"/>
      <c r="F6" s="42"/>
      <c r="G6" s="42"/>
      <c r="H6" s="42"/>
      <c r="I6" s="42"/>
      <c r="K6" s="42" t="s">
        <v>47</v>
      </c>
      <c r="L6" s="42"/>
      <c r="M6" s="42"/>
      <c r="N6" s="42"/>
      <c r="O6" s="42"/>
      <c r="P6" s="42"/>
      <c r="Q6" s="42"/>
      <c r="R6" s="42"/>
    </row>
    <row r="7" spans="1:18" ht="38.25" customHeight="1" x14ac:dyDescent="0.2">
      <c r="A7" s="42"/>
      <c r="C7" s="9" t="s">
        <v>13</v>
      </c>
      <c r="D7" s="3"/>
      <c r="E7" s="9" t="s">
        <v>15</v>
      </c>
      <c r="F7" s="3"/>
      <c r="G7" s="9" t="s">
        <v>66</v>
      </c>
      <c r="H7" s="3"/>
      <c r="I7" s="9" t="s">
        <v>69</v>
      </c>
      <c r="K7" s="9" t="s">
        <v>13</v>
      </c>
      <c r="L7" s="3"/>
      <c r="M7" s="9" t="s">
        <v>15</v>
      </c>
      <c r="N7" s="3"/>
      <c r="O7" s="9" t="s">
        <v>66</v>
      </c>
      <c r="P7" s="3"/>
      <c r="Q7" s="55" t="s">
        <v>69</v>
      </c>
      <c r="R7" s="55"/>
    </row>
    <row r="8" spans="1:18" ht="21.75" customHeight="1" x14ac:dyDescent="0.2">
      <c r="A8" s="5" t="s">
        <v>19</v>
      </c>
      <c r="C8" s="15">
        <v>13106464</v>
      </c>
      <c r="D8" s="29"/>
      <c r="E8" s="30">
        <v>326090580900731</v>
      </c>
      <c r="F8" s="29"/>
      <c r="G8" s="30">
        <v>275244956063649</v>
      </c>
      <c r="H8" s="29"/>
      <c r="I8" s="30">
        <v>50845624837082</v>
      </c>
      <c r="J8" s="29"/>
      <c r="K8" s="31">
        <v>13106464</v>
      </c>
      <c r="L8" s="29"/>
      <c r="M8" s="30">
        <v>326090580900731</v>
      </c>
      <c r="N8" s="29"/>
      <c r="O8" s="30">
        <v>158802545496167</v>
      </c>
      <c r="P8" s="29"/>
      <c r="Q8" s="56">
        <v>167288035404564</v>
      </c>
      <c r="R8" s="56"/>
    </row>
    <row r="9" spans="1:18" ht="21.75" customHeight="1" x14ac:dyDescent="0.2">
      <c r="A9" s="6" t="s">
        <v>20</v>
      </c>
      <c r="C9" s="32"/>
      <c r="D9" s="29"/>
      <c r="E9" s="33">
        <v>326090580900731</v>
      </c>
      <c r="F9" s="29"/>
      <c r="G9" s="33">
        <v>275244956063649</v>
      </c>
      <c r="H9" s="29"/>
      <c r="I9" s="33">
        <v>50845624837082</v>
      </c>
      <c r="J9" s="29"/>
      <c r="K9" s="32"/>
      <c r="L9" s="29"/>
      <c r="M9" s="33">
        <v>326090580900731</v>
      </c>
      <c r="N9" s="29"/>
      <c r="O9" s="33">
        <v>158802545496167</v>
      </c>
      <c r="P9" s="29"/>
      <c r="Q9" s="57">
        <v>167288035404564</v>
      </c>
      <c r="R9" s="57"/>
    </row>
    <row r="11" spans="1:18" x14ac:dyDescent="0.2">
      <c r="I11" s="35"/>
    </row>
    <row r="14" spans="1:18" x14ac:dyDescent="0.2">
      <c r="I14" s="35"/>
    </row>
    <row r="15" spans="1:18" x14ac:dyDescent="0.2">
      <c r="I15" s="35"/>
    </row>
    <row r="17" spans="9:9" x14ac:dyDescent="0.2">
      <c r="I17" s="35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Reyhane Banki</dc:creator>
  <dc:description/>
  <cp:lastModifiedBy>Reyhane Banki</cp:lastModifiedBy>
  <dcterms:created xsi:type="dcterms:W3CDTF">2026-07-25T08:24:05Z</dcterms:created>
  <dcterms:modified xsi:type="dcterms:W3CDTF">2026-07-29T08:04:29Z</dcterms:modified>
</cp:coreProperties>
</file>