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کیمیا زرین کاردان\گزارش افشا پرتفو\1405\"/>
    </mc:Choice>
  </mc:AlternateContent>
  <xr:revisionPtr revIDLastSave="0" documentId="13_ncr:1_{D768F625-94ED-4C5F-B653-A2FB39ECC517}" xr6:coauthVersionLast="47" xr6:coauthVersionMax="47" xr10:uidLastSave="{00000000-0000-0000-0000-000000000000}"/>
  <bookViews>
    <workbookView xWindow="-120" yWindow="-120" windowWidth="29040" windowHeight="15840" tabRatio="774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2">درآمد!$A$1:$K$13</definedName>
    <definedName name="_xlnm.Print_Area" localSheetId="4">'درآمد سپرده بانکی'!$A$1:$K$13</definedName>
    <definedName name="_xlnm.Print_Area" localSheetId="3">'درآمد سرمایه گذاری در سهام'!$A$1:$X$10</definedName>
    <definedName name="_xlnm.Print_Area" localSheetId="8">'درآمد ناشی از تغییر قیمت اوراق'!$A$1:$S$9</definedName>
    <definedName name="_xlnm.Print_Area" localSheetId="7">'درآمد ناشی از فروش'!$A$1:$S$10</definedName>
    <definedName name="_xlnm.Print_Area" localSheetId="5">'سایر درآمدها'!$A$1:$G$11</definedName>
    <definedName name="_xlnm.Print_Area" localSheetId="1">سپرده!$A$1:$M$11</definedName>
    <definedName name="_xlnm.Print_Area" localSheetId="6">'سود سپرده بانکی'!$A$1:$N$15</definedName>
    <definedName name="_xlnm.Print_Area" localSheetId="0">سهام!$A$1:$AC$10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0" i="2" l="1"/>
  <c r="AB9" i="2"/>
  <c r="L9" i="7"/>
  <c r="L11" i="7"/>
  <c r="L10" i="7"/>
  <c r="W9" i="9"/>
  <c r="W10" i="9" s="1"/>
  <c r="L10" i="9"/>
  <c r="L9" i="9"/>
  <c r="J13" i="8"/>
  <c r="J12" i="8"/>
  <c r="J11" i="8"/>
  <c r="J10" i="8"/>
  <c r="J9" i="8"/>
  <c r="J8" i="8"/>
  <c r="H13" i="8"/>
  <c r="H12" i="8"/>
  <c r="H11" i="8"/>
  <c r="H10" i="8"/>
  <c r="H9" i="8"/>
  <c r="H8" i="8"/>
  <c r="F13" i="8"/>
  <c r="F12" i="8"/>
  <c r="F11" i="8"/>
  <c r="F8" i="8"/>
  <c r="J10" i="9"/>
  <c r="J9" i="9"/>
  <c r="F10" i="9"/>
  <c r="F9" i="9"/>
  <c r="D10" i="9"/>
  <c r="I9" i="21"/>
  <c r="I8" i="21"/>
  <c r="Q10" i="19"/>
  <c r="J13" i="13"/>
  <c r="J12" i="13"/>
  <c r="J11" i="13"/>
  <c r="J10" i="13"/>
  <c r="J9" i="13"/>
  <c r="J8" i="13"/>
  <c r="F13" i="13"/>
  <c r="F12" i="13"/>
  <c r="F11" i="13"/>
  <c r="F10" i="13"/>
  <c r="F9" i="13"/>
  <c r="F8" i="13"/>
  <c r="H13" i="13"/>
  <c r="H9" i="13"/>
  <c r="H8" i="13"/>
  <c r="J10" i="2"/>
  <c r="J9" i="2"/>
  <c r="Z10" i="2"/>
  <c r="Z9" i="2"/>
</calcChain>
</file>

<file path=xl/sharedStrings.xml><?xml version="1.0" encoding="utf-8"?>
<sst xmlns="http://schemas.openxmlformats.org/spreadsheetml/2006/main" count="175" uniqueCount="77">
  <si>
    <t>صندوق سرمایه گذاری سیمای کاردان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</si>
  <si>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</si>
  <si>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</si>
  <si>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</si>
  <si>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</si>
  <si>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</si>
  <si>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</si>
  <si>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</si>
  <si>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</si>
  <si>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</si>
  <si>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</si>
  <si>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</si>
  <si>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</si>
  <si>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</si>
  <si>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</si>
  <si>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</si>
  <si>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</si>
  <si>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</si>
  <si>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</si>
  <si>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GoldBar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</si>
  <si>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</si>
  <si>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</si>
  <si>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</si>
  <si>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</si>
  <si>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</si>
  <si>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</si>
  <si>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</si>
  <si>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</si>
  <si>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</si>
  <si>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</si>
  <si>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</si>
  <si>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</si>
  <si>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</si>
  <si>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</si>
  <si>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</si>
  <si>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</si>
  <si>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</si>
  <si>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</si>
  <si>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</si>
  <si>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</si>
  <si>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</si>
  <si>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</si>
  <si>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</si>
  <si>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</si>
  <si>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</si>
  <si>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</si>
  <si>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</si>
  <si>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</si>
  <si>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</si>
  <si>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</si>
  <si>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</si>
  <si>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</si>
  <si>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 غیرفعال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</si>
  <si>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</si>
  <si>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</si>
  <si>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</si>
  <si>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</si>
  <si>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</si>
  <si>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</si>
  <si>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</si>
  <si>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</si>
  <si>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</si>
  <si>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</si>
  <si>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</si>
  <si>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</si>
  <si>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</si>
  <si>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</si>
  <si>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</si>
  <si>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</si>
  <si>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</si>
  <si>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</si>
  <si>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بانک تجارت</t>
  </si>
  <si>
    <t>بانک سامان</t>
  </si>
  <si>
    <t>بانک اقتصاد نوین</t>
  </si>
  <si>
    <t>بانک خاورمیانه</t>
  </si>
  <si>
    <t>موسسه مالی و اعتباری مل</t>
  </si>
  <si>
    <t>موسسه مالی و اعتباری ملل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</si>
</sst>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8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5"/>
  <sheetViews>
    <sheetView rightToLeft="1" tabSelected="1" workbookViewId="0">
      <selection activeCell="C16" sqref="C1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9.85546875" bestFit="1" customWidth="1"/>
    <col min="9" max="9" width="1.28515625" customWidth="1"/>
    <col min="10" max="10" width="19.8554687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9.140625" bestFit="1" customWidth="1"/>
    <col min="17" max="17" width="1.28515625" customWidth="1"/>
    <col min="18" max="18" width="17.5703125" bestFit="1" customWidth="1"/>
    <col min="19" max="19" width="1.28515625" customWidth="1"/>
    <col min="20" max="20" width="11" bestFit="1" customWidth="1"/>
    <col min="21" max="21" width="1.28515625" customWidth="1"/>
    <col min="22" max="22" width="16.140625" bestFit="1" customWidth="1"/>
    <col min="23" max="23" width="1.28515625" customWidth="1"/>
    <col min="24" max="24" width="19.85546875" bestFit="1" customWidth="1"/>
    <col min="25" max="25" width="1.28515625" customWidth="1"/>
    <col min="26" max="26" width="19.855468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28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1:28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</row>
    <row r="4" spans="1:28" ht="20.25" customHeight="1" x14ac:dyDescent="0.2">
      <c r="A4" s="1" t="s">
        <v>3</v>
      </c>
      <c r="B4" s="34" t="s">
        <v>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21.75" customHeight="1" x14ac:dyDescent="0.2">
      <c r="A5" s="34" t="s">
        <v>5</v>
      </c>
      <c r="B5" s="34"/>
      <c r="C5" s="34" t="s">
        <v>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4.45" customHeight="1" x14ac:dyDescent="0.2">
      <c r="F6" s="35" t="s">
        <v>7</v>
      </c>
      <c r="G6" s="35"/>
      <c r="H6" s="35"/>
      <c r="I6" s="35"/>
      <c r="J6" s="35"/>
      <c r="L6" s="35" t="s">
        <v>8</v>
      </c>
      <c r="M6" s="35"/>
      <c r="N6" s="35"/>
      <c r="O6" s="35"/>
      <c r="P6" s="35"/>
      <c r="Q6" s="35"/>
      <c r="R6" s="35"/>
      <c r="T6" s="35" t="s">
        <v>9</v>
      </c>
      <c r="U6" s="35"/>
      <c r="V6" s="35"/>
      <c r="W6" s="35"/>
      <c r="X6" s="35"/>
      <c r="Y6" s="35"/>
      <c r="Z6" s="35"/>
      <c r="AA6" s="35"/>
      <c r="AB6" s="35"/>
    </row>
    <row r="7" spans="1:28" ht="14.45" customHeight="1" x14ac:dyDescent="0.2">
      <c r="F7" s="3"/>
      <c r="G7" s="3"/>
      <c r="H7" s="3"/>
      <c r="I7" s="3"/>
      <c r="J7" s="3"/>
      <c r="L7" s="36" t="s">
        <v>10</v>
      </c>
      <c r="M7" s="36"/>
      <c r="N7" s="36"/>
      <c r="O7" s="3"/>
      <c r="P7" s="36" t="s">
        <v>11</v>
      </c>
      <c r="Q7" s="36"/>
      <c r="R7" s="3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5" t="s">
        <v>12</v>
      </c>
      <c r="B8" s="35"/>
      <c r="C8" s="35"/>
      <c r="E8" s="35" t="s">
        <v>13</v>
      </c>
      <c r="F8" s="3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7" t="s">
        <v>19</v>
      </c>
      <c r="B9" s="37"/>
      <c r="C9" s="37"/>
      <c r="D9" s="14"/>
      <c r="E9" s="38">
        <v>13507253</v>
      </c>
      <c r="F9" s="38"/>
      <c r="G9" s="15"/>
      <c r="H9" s="16">
        <v>135224678416001</v>
      </c>
      <c r="I9" s="15"/>
      <c r="J9" s="16">
        <f>344013226425964-1</f>
        <v>344013226425963</v>
      </c>
      <c r="K9" s="15"/>
      <c r="L9" s="20">
        <v>0</v>
      </c>
      <c r="M9" s="15"/>
      <c r="N9" s="16">
        <v>0</v>
      </c>
      <c r="O9" s="15"/>
      <c r="P9" s="16">
        <v>-310030</v>
      </c>
      <c r="Q9" s="15"/>
      <c r="R9" s="16">
        <v>7290206699815</v>
      </c>
      <c r="S9" s="15"/>
      <c r="T9" s="20">
        <v>13197223</v>
      </c>
      <c r="U9" s="15"/>
      <c r="V9" s="20">
        <v>20989980</v>
      </c>
      <c r="W9" s="15"/>
      <c r="X9" s="16">
        <v>132120886175683</v>
      </c>
      <c r="Y9" s="15"/>
      <c r="Z9" s="16">
        <f>276344624153159-1</f>
        <v>276344624153158</v>
      </c>
      <c r="AA9" s="15"/>
      <c r="AB9" s="17">
        <f>Z9/277362656455995*100</f>
        <v>99.632959852690732</v>
      </c>
    </row>
    <row r="10" spans="1:28" ht="21.75" customHeight="1" x14ac:dyDescent="0.2">
      <c r="A10" s="39" t="s">
        <v>20</v>
      </c>
      <c r="B10" s="39"/>
      <c r="C10" s="39"/>
      <c r="D10" s="39"/>
      <c r="E10" s="15"/>
      <c r="F10" s="21"/>
      <c r="G10" s="15"/>
      <c r="H10" s="18">
        <v>135224678416001</v>
      </c>
      <c r="I10" s="15"/>
      <c r="J10" s="18">
        <f>SUM(J9)</f>
        <v>344013226425963</v>
      </c>
      <c r="K10" s="15"/>
      <c r="L10" s="21"/>
      <c r="M10" s="15"/>
      <c r="N10" s="18">
        <v>0</v>
      </c>
      <c r="O10" s="15"/>
      <c r="P10" s="18"/>
      <c r="Q10" s="15"/>
      <c r="R10" s="18">
        <v>7290206699815</v>
      </c>
      <c r="S10" s="15"/>
      <c r="T10" s="21"/>
      <c r="U10" s="15"/>
      <c r="V10" s="21"/>
      <c r="W10" s="15"/>
      <c r="X10" s="18">
        <v>132120886175683</v>
      </c>
      <c r="Y10" s="15"/>
      <c r="Z10" s="18">
        <f>SUM(Z9)</f>
        <v>276344624153158</v>
      </c>
      <c r="AA10" s="15"/>
      <c r="AB10" s="19">
        <f>SUM(AB9)</f>
        <v>99.632959852690732</v>
      </c>
    </row>
    <row r="12" spans="1:28" x14ac:dyDescent="0.2">
      <c r="Z12" s="31"/>
    </row>
    <row r="13" spans="1:28" x14ac:dyDescent="0.2">
      <c r="J13" s="31"/>
    </row>
    <row r="15" spans="1:28" x14ac:dyDescent="0.2">
      <c r="J15" s="31"/>
      <c r="R15" s="31"/>
      <c r="Z15" s="31"/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workbookViewId="0">
      <selection activeCell="L18" sqref="L18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14.45" customHeight="1" x14ac:dyDescent="0.2"/>
    <row r="5" spans="1:12" ht="21" customHeight="1" x14ac:dyDescent="0.2">
      <c r="A5" s="1" t="s">
        <v>21</v>
      </c>
      <c r="B5" s="34" t="s">
        <v>22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2" ht="21" customHeight="1" x14ac:dyDescent="0.2">
      <c r="D6" s="2" t="s">
        <v>7</v>
      </c>
      <c r="F6" s="35" t="s">
        <v>8</v>
      </c>
      <c r="G6" s="35"/>
      <c r="H6" s="3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5" t="s">
        <v>23</v>
      </c>
      <c r="B8" s="35"/>
      <c r="D8" s="2" t="s">
        <v>24</v>
      </c>
      <c r="F8" s="2" t="s">
        <v>25</v>
      </c>
      <c r="H8" s="2" t="s">
        <v>26</v>
      </c>
      <c r="J8" s="2" t="s">
        <v>24</v>
      </c>
      <c r="L8" s="2" t="s">
        <v>18</v>
      </c>
    </row>
    <row r="9" spans="1:12" ht="21.75" customHeight="1" x14ac:dyDescent="0.2">
      <c r="A9" s="40" t="s">
        <v>71</v>
      </c>
      <c r="B9" s="40"/>
      <c r="D9" s="20">
        <v>52823767656</v>
      </c>
      <c r="E9" s="15"/>
      <c r="F9" s="20">
        <v>4687770707683</v>
      </c>
      <c r="G9" s="15"/>
      <c r="H9" s="20">
        <v>4730307275219</v>
      </c>
      <c r="I9" s="15"/>
      <c r="J9" s="20">
        <v>10287200120</v>
      </c>
      <c r="K9" s="15"/>
      <c r="L9" s="22">
        <f>J9/277362656455995*100</f>
        <v>3.7089348117172061E-3</v>
      </c>
    </row>
    <row r="10" spans="1:12" ht="21.75" customHeight="1" x14ac:dyDescent="0.2">
      <c r="A10" s="41" t="s">
        <v>72</v>
      </c>
      <c r="B10" s="41"/>
      <c r="D10" s="23">
        <v>48722758</v>
      </c>
      <c r="E10" s="15"/>
      <c r="F10" s="23">
        <v>1317819830573</v>
      </c>
      <c r="G10" s="15"/>
      <c r="H10" s="23">
        <v>1317818250400</v>
      </c>
      <c r="I10" s="15"/>
      <c r="J10" s="23">
        <v>50302931</v>
      </c>
      <c r="K10" s="15"/>
      <c r="L10" s="24">
        <f>J10/277362656455995*100</f>
        <v>1.8136158501921769E-5</v>
      </c>
    </row>
    <row r="11" spans="1:12" ht="21.75" customHeight="1" x14ac:dyDescent="0.2">
      <c r="A11" s="39" t="s">
        <v>20</v>
      </c>
      <c r="B11" s="39"/>
      <c r="D11" s="18">
        <v>52872490414</v>
      </c>
      <c r="E11" s="15"/>
      <c r="F11" s="18">
        <v>6005590538256</v>
      </c>
      <c r="G11" s="15"/>
      <c r="H11" s="18">
        <v>6048125525619</v>
      </c>
      <c r="I11" s="15"/>
      <c r="J11" s="18">
        <v>10337503051</v>
      </c>
      <c r="K11" s="15"/>
      <c r="L11" s="19">
        <f>SUM(L9:L10)</f>
        <v>3.727070970219128E-3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3"/>
  <sheetViews>
    <sheetView rightToLeft="1" workbookViewId="0">
      <selection activeCell="H25" sqref="H25"/>
    </sheetView>
  </sheetViews>
  <sheetFormatPr defaultRowHeight="12.75" x14ac:dyDescent="0.2"/>
  <cols>
    <col min="1" max="1" width="2.5703125" customWidth="1"/>
    <col min="2" max="2" width="54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8.5703125" bestFit="1" customWidth="1"/>
  </cols>
  <sheetData>
    <row r="1" spans="1:13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3" ht="21.75" customHeight="1" x14ac:dyDescent="0.2">
      <c r="A2" s="33" t="s">
        <v>27</v>
      </c>
      <c r="B2" s="33"/>
      <c r="C2" s="33"/>
      <c r="D2" s="33"/>
      <c r="E2" s="33"/>
      <c r="F2" s="33"/>
      <c r="G2" s="33"/>
      <c r="H2" s="33"/>
      <c r="I2" s="33"/>
      <c r="J2" s="33"/>
    </row>
    <row r="3" spans="1:13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3" ht="14.45" customHeight="1" x14ac:dyDescent="0.2"/>
    <row r="5" spans="1:13" ht="29.1" customHeight="1" x14ac:dyDescent="0.2">
      <c r="A5" s="1" t="s">
        <v>28</v>
      </c>
      <c r="B5" s="34" t="s">
        <v>29</v>
      </c>
      <c r="C5" s="34"/>
      <c r="D5" s="34"/>
      <c r="E5" s="34"/>
      <c r="F5" s="34"/>
      <c r="G5" s="34"/>
      <c r="H5" s="34"/>
      <c r="I5" s="34"/>
      <c r="J5" s="34"/>
    </row>
    <row r="6" spans="1:13" ht="14.45" customHeight="1" x14ac:dyDescent="0.2"/>
    <row r="7" spans="1:13" ht="14.45" customHeight="1" x14ac:dyDescent="0.2">
      <c r="A7" s="35" t="s">
        <v>30</v>
      </c>
      <c r="B7" s="35"/>
      <c r="D7" s="2" t="s">
        <v>31</v>
      </c>
      <c r="F7" s="2" t="s">
        <v>24</v>
      </c>
      <c r="H7" s="2" t="s">
        <v>32</v>
      </c>
      <c r="J7" s="2" t="s">
        <v>33</v>
      </c>
    </row>
    <row r="8" spans="1:13" ht="21.75" customHeight="1" x14ac:dyDescent="0.2">
      <c r="A8" s="40" t="s">
        <v>34</v>
      </c>
      <c r="B8" s="40"/>
      <c r="D8" s="25" t="s">
        <v>35</v>
      </c>
      <c r="E8" s="15"/>
      <c r="F8" s="20">
        <f>'درآمد سرمایه گذاری در سهام'!J10</f>
        <v>-60378395572990</v>
      </c>
      <c r="G8" s="15"/>
      <c r="H8" s="22">
        <f>F8/$F$13*100</f>
        <v>100.00703753743092</v>
      </c>
      <c r="I8" s="15"/>
      <c r="J8" s="22">
        <f>F8/277362656455995*100</f>
        <v>-21.76875443308618</v>
      </c>
      <c r="M8" s="31"/>
    </row>
    <row r="9" spans="1:13" ht="21.75" customHeight="1" x14ac:dyDescent="0.2">
      <c r="A9" s="42" t="s">
        <v>36</v>
      </c>
      <c r="B9" s="42"/>
      <c r="D9" s="26" t="s">
        <v>37</v>
      </c>
      <c r="E9" s="15"/>
      <c r="F9" s="27">
        <v>0</v>
      </c>
      <c r="G9" s="15"/>
      <c r="H9" s="28">
        <f t="shared" ref="H9:H12" si="0">F9/$F$13*100</f>
        <v>0</v>
      </c>
      <c r="I9" s="15"/>
      <c r="J9" s="28">
        <f t="shared" ref="J9:J12" si="1">F9/277362656455995*100</f>
        <v>0</v>
      </c>
    </row>
    <row r="10" spans="1:13" ht="21.75" customHeight="1" x14ac:dyDescent="0.2">
      <c r="A10" s="42" t="s">
        <v>38</v>
      </c>
      <c r="B10" s="42"/>
      <c r="D10" s="26" t="s">
        <v>39</v>
      </c>
      <c r="E10" s="15"/>
      <c r="F10" s="27">
        <v>0</v>
      </c>
      <c r="G10" s="15"/>
      <c r="H10" s="28">
        <f t="shared" si="0"/>
        <v>0</v>
      </c>
      <c r="I10" s="15"/>
      <c r="J10" s="28">
        <f t="shared" si="1"/>
        <v>0</v>
      </c>
    </row>
    <row r="11" spans="1:13" ht="21.75" customHeight="1" x14ac:dyDescent="0.2">
      <c r="A11" s="42" t="s">
        <v>40</v>
      </c>
      <c r="B11" s="42"/>
      <c r="D11" s="26" t="s">
        <v>41</v>
      </c>
      <c r="E11" s="15"/>
      <c r="F11" s="27">
        <f>'سود سپرده بانکی'!G15</f>
        <v>206030</v>
      </c>
      <c r="G11" s="15"/>
      <c r="H11" s="28">
        <f t="shared" si="0"/>
        <v>-3.4125534056181838E-7</v>
      </c>
      <c r="I11" s="15"/>
      <c r="J11" s="28">
        <f t="shared" si="1"/>
        <v>7.4281809466548604E-8</v>
      </c>
      <c r="M11" s="31"/>
    </row>
    <row r="12" spans="1:13" ht="21.75" customHeight="1" x14ac:dyDescent="0.2">
      <c r="A12" s="41" t="s">
        <v>42</v>
      </c>
      <c r="B12" s="41"/>
      <c r="D12" s="29" t="s">
        <v>43</v>
      </c>
      <c r="E12" s="15"/>
      <c r="F12" s="23">
        <f>'سایر درآمدها'!D11</f>
        <v>4248647144</v>
      </c>
      <c r="G12" s="15"/>
      <c r="H12" s="24">
        <f t="shared" si="0"/>
        <v>-7.0371961755701451E-3</v>
      </c>
      <c r="I12" s="15"/>
      <c r="J12" s="24">
        <f t="shared" si="1"/>
        <v>1.5318021532844922E-3</v>
      </c>
      <c r="M12" s="31"/>
    </row>
    <row r="13" spans="1:13" ht="21.75" customHeight="1" x14ac:dyDescent="0.2">
      <c r="A13" s="39" t="s">
        <v>20</v>
      </c>
      <c r="B13" s="39"/>
      <c r="D13" s="21"/>
      <c r="E13" s="15"/>
      <c r="F13" s="18">
        <f>SUM(F8:F12)</f>
        <v>-60374146719816</v>
      </c>
      <c r="G13" s="15"/>
      <c r="H13" s="19">
        <f>SUM(H8:H12)</f>
        <v>100</v>
      </c>
      <c r="I13" s="15"/>
      <c r="J13" s="19">
        <f>SUM(J8:J12)</f>
        <v>-21.767222556651085</v>
      </c>
      <c r="M13" s="31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rightToLeft="1" workbookViewId="0">
      <selection activeCell="J33" sqref="J33"/>
    </sheetView>
  </sheetViews>
  <sheetFormatPr defaultRowHeight="12.75" x14ac:dyDescent="0.2"/>
  <cols>
    <col min="1" max="1" width="5.140625" customWidth="1"/>
    <col min="2" max="2" width="34.85546875" customWidth="1"/>
    <col min="3" max="3" width="1.28515625" customWidth="1"/>
    <col min="4" max="4" width="16" customWidth="1"/>
    <col min="5" max="5" width="1.28515625" customWidth="1"/>
    <col min="6" max="6" width="19.28515625" bestFit="1" customWidth="1"/>
    <col min="7" max="7" width="1.28515625" customWidth="1"/>
    <col min="8" max="8" width="17.85546875" bestFit="1" customWidth="1"/>
    <col min="9" max="9" width="1.28515625" customWidth="1"/>
    <col min="10" max="10" width="19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9.85546875" bestFit="1" customWidth="1"/>
    <col min="18" max="18" width="1.28515625" customWidth="1"/>
    <col min="19" max="19" width="19" bestFit="1" customWidth="1"/>
    <col min="20" max="20" width="1.28515625" customWidth="1"/>
    <col min="21" max="21" width="20.140625" bestFit="1" customWidth="1"/>
    <col min="22" max="22" width="1.28515625" customWidth="1"/>
    <col min="23" max="23" width="22.7109375" customWidth="1"/>
    <col min="24" max="24" width="0.28515625" customWidth="1"/>
  </cols>
  <sheetData>
    <row r="1" spans="1:23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1.75" customHeight="1" x14ac:dyDescent="0.2">
      <c r="A2" s="33" t="s">
        <v>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1:23" ht="14.45" customHeight="1" x14ac:dyDescent="0.2"/>
    <row r="5" spans="1:23" ht="14.45" customHeight="1" x14ac:dyDescent="0.2">
      <c r="A5" s="1" t="s">
        <v>44</v>
      </c>
      <c r="B5" s="34" t="s">
        <v>45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ht="14.45" customHeight="1" x14ac:dyDescent="0.2">
      <c r="D6" s="35" t="s">
        <v>46</v>
      </c>
      <c r="E6" s="35"/>
      <c r="F6" s="35"/>
      <c r="G6" s="35"/>
      <c r="H6" s="35"/>
      <c r="I6" s="35"/>
      <c r="J6" s="35"/>
      <c r="K6" s="35"/>
      <c r="L6" s="35"/>
      <c r="N6" s="35" t="s">
        <v>47</v>
      </c>
      <c r="O6" s="35"/>
      <c r="P6" s="35"/>
      <c r="Q6" s="35"/>
      <c r="R6" s="35"/>
      <c r="S6" s="35"/>
      <c r="T6" s="35"/>
      <c r="U6" s="35"/>
      <c r="V6" s="35"/>
      <c r="W6" s="35"/>
    </row>
    <row r="7" spans="1:23" ht="14.45" customHeight="1" x14ac:dyDescent="0.2">
      <c r="D7" s="3"/>
      <c r="E7" s="3"/>
      <c r="F7" s="3"/>
      <c r="G7" s="3"/>
      <c r="H7" s="3"/>
      <c r="I7" s="3"/>
      <c r="J7" s="36" t="s">
        <v>20</v>
      </c>
      <c r="K7" s="36"/>
      <c r="L7" s="36"/>
      <c r="N7" s="3"/>
      <c r="O7" s="3"/>
      <c r="P7" s="3"/>
      <c r="Q7" s="3"/>
      <c r="R7" s="3"/>
      <c r="S7" s="3"/>
      <c r="T7" s="3"/>
      <c r="U7" s="36" t="s">
        <v>20</v>
      </c>
      <c r="V7" s="36"/>
      <c r="W7" s="36"/>
    </row>
    <row r="8" spans="1:23" ht="18.75" customHeight="1" x14ac:dyDescent="0.2">
      <c r="A8" s="35" t="s">
        <v>48</v>
      </c>
      <c r="B8" s="35"/>
      <c r="D8" s="2" t="s">
        <v>49</v>
      </c>
      <c r="F8" s="2" t="s">
        <v>50</v>
      </c>
      <c r="H8" s="2" t="s">
        <v>51</v>
      </c>
      <c r="J8" s="4" t="s">
        <v>24</v>
      </c>
      <c r="K8" s="3"/>
      <c r="L8" s="4" t="s">
        <v>32</v>
      </c>
      <c r="N8" s="2" t="s">
        <v>49</v>
      </c>
      <c r="P8" s="35" t="s">
        <v>50</v>
      </c>
      <c r="Q8" s="35"/>
      <c r="S8" s="2" t="s">
        <v>51</v>
      </c>
      <c r="U8" s="4" t="s">
        <v>24</v>
      </c>
      <c r="V8" s="3"/>
      <c r="W8" s="4" t="s">
        <v>32</v>
      </c>
    </row>
    <row r="9" spans="1:23" ht="21.75" customHeight="1" x14ac:dyDescent="0.2">
      <c r="A9" s="40" t="s">
        <v>19</v>
      </c>
      <c r="B9" s="40"/>
      <c r="D9" s="20">
        <v>0</v>
      </c>
      <c r="E9" s="15"/>
      <c r="F9" s="20">
        <f>'درآمد ناشی از تغییر قیمت اوراق'!I9</f>
        <v>-63912169326407</v>
      </c>
      <c r="G9" s="15"/>
      <c r="H9" s="20">
        <v>3533773753417</v>
      </c>
      <c r="I9" s="15"/>
      <c r="J9" s="20">
        <f>D9+F9+H9</f>
        <v>-60378395572990</v>
      </c>
      <c r="K9" s="15"/>
      <c r="L9" s="22">
        <f>J9/درآمد!$F$13*100</f>
        <v>100.00703753743092</v>
      </c>
      <c r="M9" s="15"/>
      <c r="N9" s="20">
        <v>0</v>
      </c>
      <c r="O9" s="15"/>
      <c r="P9" s="38">
        <v>116442410567482</v>
      </c>
      <c r="Q9" s="38"/>
      <c r="R9" s="15"/>
      <c r="S9" s="20">
        <v>28259514854861</v>
      </c>
      <c r="T9" s="15"/>
      <c r="U9" s="20">
        <v>144701925422343</v>
      </c>
      <c r="V9" s="15"/>
      <c r="W9" s="22">
        <f>U9/144815946701706*100</f>
        <v>99.921264693592164</v>
      </c>
    </row>
    <row r="10" spans="1:23" ht="21.75" customHeight="1" x14ac:dyDescent="0.2">
      <c r="A10" s="39" t="s">
        <v>20</v>
      </c>
      <c r="B10" s="39"/>
      <c r="D10" s="18">
        <f>0</f>
        <v>0</v>
      </c>
      <c r="E10" s="15"/>
      <c r="F10" s="18">
        <f>SUM(F9)</f>
        <v>-63912169326407</v>
      </c>
      <c r="G10" s="15"/>
      <c r="H10" s="18">
        <v>3533773753417</v>
      </c>
      <c r="I10" s="15"/>
      <c r="J10" s="18">
        <f>SUM(J9)</f>
        <v>-60378395572990</v>
      </c>
      <c r="K10" s="15"/>
      <c r="L10" s="19">
        <f>SUM(L9)</f>
        <v>100.00703753743092</v>
      </c>
      <c r="M10" s="15"/>
      <c r="N10" s="18">
        <v>0</v>
      </c>
      <c r="O10" s="15"/>
      <c r="P10" s="15"/>
      <c r="Q10" s="18">
        <v>116442410567482</v>
      </c>
      <c r="R10" s="15"/>
      <c r="S10" s="18">
        <v>28259514854589</v>
      </c>
      <c r="T10" s="15"/>
      <c r="U10" s="18">
        <v>144701925422071</v>
      </c>
      <c r="V10" s="15"/>
      <c r="W10" s="19">
        <f>SUM(W9)</f>
        <v>99.921264693592164</v>
      </c>
    </row>
    <row r="12" spans="1:23" x14ac:dyDescent="0.2">
      <c r="H12" s="31"/>
      <c r="Q12" s="31"/>
      <c r="S12" s="31"/>
      <c r="U12" s="31"/>
    </row>
    <row r="13" spans="1:23" x14ac:dyDescent="0.2">
      <c r="W13" s="32"/>
    </row>
    <row r="15" spans="1:23" x14ac:dyDescent="0.2">
      <c r="H15" s="31"/>
      <c r="U15" s="31"/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workbookViewId="0">
      <selection activeCell="H17" sqref="H17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1.75" customHeight="1" x14ac:dyDescent="0.2">
      <c r="A2" s="33" t="s">
        <v>27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45" customHeight="1" x14ac:dyDescent="0.2"/>
    <row r="5" spans="1:10" ht="21" customHeight="1" x14ac:dyDescent="0.2">
      <c r="A5" s="1" t="s">
        <v>53</v>
      </c>
      <c r="B5" s="34" t="s">
        <v>54</v>
      </c>
      <c r="C5" s="34"/>
      <c r="D5" s="34"/>
      <c r="E5" s="34"/>
      <c r="F5" s="34"/>
      <c r="G5" s="34"/>
      <c r="H5" s="34"/>
      <c r="I5" s="34"/>
      <c r="J5" s="34"/>
    </row>
    <row r="6" spans="1:10" ht="27" customHeight="1" x14ac:dyDescent="0.2">
      <c r="D6" s="35" t="s">
        <v>46</v>
      </c>
      <c r="E6" s="35"/>
      <c r="F6" s="35"/>
      <c r="H6" s="35" t="s">
        <v>47</v>
      </c>
      <c r="I6" s="35"/>
      <c r="J6" s="35"/>
    </row>
    <row r="7" spans="1:10" ht="45" customHeight="1" x14ac:dyDescent="0.2">
      <c r="A7" s="35" t="s">
        <v>55</v>
      </c>
      <c r="B7" s="35"/>
      <c r="D7" s="13" t="s">
        <v>56</v>
      </c>
      <c r="E7" s="3"/>
      <c r="F7" s="13" t="s">
        <v>57</v>
      </c>
      <c r="H7" s="13" t="s">
        <v>56</v>
      </c>
      <c r="I7" s="3"/>
      <c r="J7" s="13" t="s">
        <v>57</v>
      </c>
    </row>
    <row r="8" spans="1:10" ht="21.75" customHeight="1" x14ac:dyDescent="0.2">
      <c r="A8" s="40" t="s">
        <v>71</v>
      </c>
      <c r="B8" s="40"/>
      <c r="D8" s="20">
        <v>0</v>
      </c>
      <c r="E8" s="15"/>
      <c r="F8" s="22">
        <f>D8/$D$13*100</f>
        <v>0</v>
      </c>
      <c r="G8" s="15"/>
      <c r="H8" s="20">
        <f>144383896+24395724296</f>
        <v>24540108192</v>
      </c>
      <c r="I8" s="15"/>
      <c r="J8" s="22">
        <f>H8/$H$13*100</f>
        <v>99.99028002603319</v>
      </c>
    </row>
    <row r="9" spans="1:10" ht="21.75" customHeight="1" x14ac:dyDescent="0.2">
      <c r="A9" s="42" t="s">
        <v>72</v>
      </c>
      <c r="B9" s="42"/>
      <c r="D9" s="27">
        <v>206030</v>
      </c>
      <c r="E9" s="15"/>
      <c r="F9" s="28">
        <f t="shared" ref="F9:F12" si="0">D9/$D$13*100</f>
        <v>100</v>
      </c>
      <c r="G9" s="15"/>
      <c r="H9" s="27">
        <f>1009459+213451</f>
        <v>1222910</v>
      </c>
      <c r="I9" s="15"/>
      <c r="J9" s="28">
        <f t="shared" ref="J9:J12" si="1">H9/$H$13*100</f>
        <v>4.9828269863332903E-3</v>
      </c>
    </row>
    <row r="10" spans="1:10" ht="21.75" customHeight="1" x14ac:dyDescent="0.2">
      <c r="A10" s="42" t="s">
        <v>76</v>
      </c>
      <c r="B10" s="42"/>
      <c r="D10" s="27">
        <v>0</v>
      </c>
      <c r="E10" s="15"/>
      <c r="F10" s="28">
        <f t="shared" si="0"/>
        <v>0</v>
      </c>
      <c r="G10" s="15"/>
      <c r="H10" s="27">
        <v>386608</v>
      </c>
      <c r="I10" s="15"/>
      <c r="J10" s="28">
        <f t="shared" si="1"/>
        <v>1.5752596475066365E-3</v>
      </c>
    </row>
    <row r="11" spans="1:10" ht="21.75" customHeight="1" x14ac:dyDescent="0.2">
      <c r="A11" s="42" t="s">
        <v>73</v>
      </c>
      <c r="B11" s="42"/>
      <c r="D11" s="27">
        <v>0</v>
      </c>
      <c r="E11" s="15"/>
      <c r="F11" s="28">
        <f t="shared" si="0"/>
        <v>0</v>
      </c>
      <c r="G11" s="15"/>
      <c r="H11" s="27">
        <v>539812</v>
      </c>
      <c r="I11" s="15"/>
      <c r="J11" s="28">
        <f t="shared" si="1"/>
        <v>2.1994993917349159E-3</v>
      </c>
    </row>
    <row r="12" spans="1:10" ht="21.75" customHeight="1" x14ac:dyDescent="0.2">
      <c r="A12" s="42" t="s">
        <v>74</v>
      </c>
      <c r="B12" s="42"/>
      <c r="D12" s="27">
        <v>0</v>
      </c>
      <c r="E12" s="15"/>
      <c r="F12" s="28">
        <f t="shared" si="0"/>
        <v>0</v>
      </c>
      <c r="G12" s="15"/>
      <c r="H12" s="27">
        <v>236194</v>
      </c>
      <c r="I12" s="15"/>
      <c r="J12" s="28">
        <f t="shared" si="1"/>
        <v>9.6238794123034821E-4</v>
      </c>
    </row>
    <row r="13" spans="1:10" ht="21.75" customHeight="1" x14ac:dyDescent="0.2">
      <c r="A13" s="39" t="s">
        <v>20</v>
      </c>
      <c r="B13" s="39"/>
      <c r="D13" s="18">
        <v>206030</v>
      </c>
      <c r="E13" s="15"/>
      <c r="F13" s="18">
        <f>SUM(F8:F12)</f>
        <v>100</v>
      </c>
      <c r="G13" s="15"/>
      <c r="H13" s="18">
        <f>SUM(H8:H12)</f>
        <v>24542493716</v>
      </c>
      <c r="I13" s="15"/>
      <c r="J13" s="18">
        <f>SUM(J8:J12)</f>
        <v>100</v>
      </c>
    </row>
    <row r="17" spans="8:8" x14ac:dyDescent="0.2">
      <c r="H17" s="31"/>
    </row>
  </sheetData>
  <mergeCells count="13">
    <mergeCell ref="A11:B11"/>
    <mergeCell ref="A12:B12"/>
    <mergeCell ref="A13:B13"/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3"/>
  <sheetViews>
    <sheetView rightToLeft="1" workbookViewId="0">
      <selection activeCell="F13" sqref="D13:F1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3" t="s">
        <v>0</v>
      </c>
      <c r="B1" s="33"/>
      <c r="C1" s="33"/>
      <c r="D1" s="33"/>
      <c r="E1" s="33"/>
      <c r="F1" s="33"/>
    </row>
    <row r="2" spans="1:6" ht="21.75" customHeight="1" x14ac:dyDescent="0.2">
      <c r="A2" s="33" t="s">
        <v>27</v>
      </c>
      <c r="B2" s="33"/>
      <c r="C2" s="33"/>
      <c r="D2" s="33"/>
      <c r="E2" s="33"/>
      <c r="F2" s="33"/>
    </row>
    <row r="3" spans="1:6" ht="21.75" customHeight="1" x14ac:dyDescent="0.2">
      <c r="A3" s="33" t="s">
        <v>2</v>
      </c>
      <c r="B3" s="33"/>
      <c r="C3" s="33"/>
      <c r="D3" s="33"/>
      <c r="E3" s="33"/>
      <c r="F3" s="33"/>
    </row>
    <row r="4" spans="1:6" ht="14.45" customHeight="1" x14ac:dyDescent="0.2"/>
    <row r="5" spans="1:6" ht="29.1" customHeight="1" x14ac:dyDescent="0.2">
      <c r="A5" s="1" t="s">
        <v>58</v>
      </c>
      <c r="B5" s="34" t="s">
        <v>42</v>
      </c>
      <c r="C5" s="34"/>
      <c r="D5" s="34"/>
      <c r="E5" s="34"/>
      <c r="F5" s="34"/>
    </row>
    <row r="6" spans="1:6" ht="14.45" customHeight="1" x14ac:dyDescent="0.2">
      <c r="D6" s="2" t="s">
        <v>46</v>
      </c>
      <c r="F6" s="2" t="s">
        <v>9</v>
      </c>
    </row>
    <row r="7" spans="1:6" ht="14.45" customHeight="1" x14ac:dyDescent="0.2">
      <c r="A7" s="35" t="s">
        <v>42</v>
      </c>
      <c r="B7" s="35"/>
      <c r="D7" s="4" t="s">
        <v>24</v>
      </c>
      <c r="F7" s="4" t="s">
        <v>24</v>
      </c>
    </row>
    <row r="8" spans="1:6" ht="21.75" customHeight="1" x14ac:dyDescent="0.2">
      <c r="A8" s="40" t="s">
        <v>42</v>
      </c>
      <c r="B8" s="40"/>
      <c r="D8" s="20">
        <v>0</v>
      </c>
      <c r="E8" s="15"/>
      <c r="F8" s="20">
        <v>0</v>
      </c>
    </row>
    <row r="9" spans="1:6" ht="21.75" customHeight="1" x14ac:dyDescent="0.2">
      <c r="A9" s="42" t="s">
        <v>59</v>
      </c>
      <c r="B9" s="42"/>
      <c r="D9" s="27">
        <v>0</v>
      </c>
      <c r="E9" s="15"/>
      <c r="F9" s="27">
        <v>0</v>
      </c>
    </row>
    <row r="10" spans="1:6" ht="21.75" customHeight="1" x14ac:dyDescent="0.2">
      <c r="A10" s="41" t="s">
        <v>60</v>
      </c>
      <c r="B10" s="41"/>
      <c r="D10" s="23">
        <v>4248647144</v>
      </c>
      <c r="E10" s="15"/>
      <c r="F10" s="23">
        <v>89773220641</v>
      </c>
    </row>
    <row r="11" spans="1:6" ht="21.75" customHeight="1" x14ac:dyDescent="0.2">
      <c r="A11" s="39" t="s">
        <v>20</v>
      </c>
      <c r="B11" s="39"/>
      <c r="D11" s="18">
        <v>4248647144</v>
      </c>
      <c r="E11" s="15"/>
      <c r="F11" s="18">
        <v>89773220641</v>
      </c>
    </row>
    <row r="13" spans="1:6" x14ac:dyDescent="0.2">
      <c r="D13" s="31"/>
      <c r="F13" s="3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workbookViewId="0">
      <selection activeCell="G28" sqref="G28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2.14062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1.75" customHeight="1" x14ac:dyDescent="0.2">
      <c r="A2" s="33" t="s">
        <v>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14.45" customHeight="1" x14ac:dyDescent="0.2"/>
    <row r="5" spans="1:13" ht="14.45" customHeight="1" x14ac:dyDescent="0.2">
      <c r="A5" s="34" t="s">
        <v>64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4.45" customHeight="1" x14ac:dyDescent="0.2">
      <c r="A6" s="35" t="s">
        <v>30</v>
      </c>
      <c r="C6" s="35" t="s">
        <v>46</v>
      </c>
      <c r="D6" s="35"/>
      <c r="E6" s="35"/>
      <c r="F6" s="35"/>
      <c r="G6" s="35"/>
      <c r="I6" s="35" t="s">
        <v>47</v>
      </c>
      <c r="J6" s="35"/>
      <c r="K6" s="35"/>
      <c r="L6" s="35"/>
      <c r="M6" s="35"/>
    </row>
    <row r="7" spans="1:13" ht="29.1" customHeight="1" x14ac:dyDescent="0.2">
      <c r="A7" s="35"/>
      <c r="C7" s="13" t="s">
        <v>62</v>
      </c>
      <c r="D7" s="3"/>
      <c r="E7" s="13" t="s">
        <v>61</v>
      </c>
      <c r="F7" s="3"/>
      <c r="G7" s="13" t="s">
        <v>63</v>
      </c>
      <c r="I7" s="13" t="s">
        <v>62</v>
      </c>
      <c r="J7" s="3"/>
      <c r="K7" s="13" t="s">
        <v>61</v>
      </c>
      <c r="L7" s="3"/>
      <c r="M7" s="13" t="s">
        <v>63</v>
      </c>
    </row>
    <row r="8" spans="1:13" ht="21.75" customHeight="1" x14ac:dyDescent="0.2">
      <c r="A8" s="10" t="s">
        <v>71</v>
      </c>
      <c r="C8" s="20">
        <v>0</v>
      </c>
      <c r="D8" s="15"/>
      <c r="E8" s="20">
        <v>0</v>
      </c>
      <c r="F8" s="15"/>
      <c r="G8" s="20">
        <v>0</v>
      </c>
      <c r="H8" s="15"/>
      <c r="I8" s="20">
        <v>144383896</v>
      </c>
      <c r="J8" s="15"/>
      <c r="K8" s="20">
        <v>0</v>
      </c>
      <c r="L8" s="15"/>
      <c r="M8" s="20">
        <v>144383896</v>
      </c>
    </row>
    <row r="9" spans="1:13" ht="21.75" customHeight="1" x14ac:dyDescent="0.2">
      <c r="A9" s="12" t="s">
        <v>72</v>
      </c>
      <c r="C9" s="27">
        <v>206030</v>
      </c>
      <c r="D9" s="15"/>
      <c r="E9" s="27">
        <v>0</v>
      </c>
      <c r="F9" s="15"/>
      <c r="G9" s="27">
        <v>206030</v>
      </c>
      <c r="H9" s="15"/>
      <c r="I9" s="27">
        <v>1009459</v>
      </c>
      <c r="J9" s="15"/>
      <c r="K9" s="27">
        <v>0</v>
      </c>
      <c r="L9" s="15"/>
      <c r="M9" s="27">
        <v>1009459</v>
      </c>
    </row>
    <row r="10" spans="1:13" ht="21.75" customHeight="1" x14ac:dyDescent="0.2">
      <c r="A10" s="12" t="s">
        <v>72</v>
      </c>
      <c r="C10" s="27">
        <v>0</v>
      </c>
      <c r="D10" s="15"/>
      <c r="E10" s="27">
        <v>0</v>
      </c>
      <c r="F10" s="15"/>
      <c r="G10" s="27">
        <v>0</v>
      </c>
      <c r="H10" s="15"/>
      <c r="I10" s="27">
        <v>213451</v>
      </c>
      <c r="J10" s="15"/>
      <c r="K10" s="27">
        <v>0</v>
      </c>
      <c r="L10" s="15"/>
      <c r="M10" s="27">
        <v>213451</v>
      </c>
    </row>
    <row r="11" spans="1:13" ht="21.75" customHeight="1" x14ac:dyDescent="0.2">
      <c r="A11" s="12" t="s">
        <v>75</v>
      </c>
      <c r="C11" s="27">
        <v>0</v>
      </c>
      <c r="D11" s="15"/>
      <c r="E11" s="27">
        <v>0</v>
      </c>
      <c r="F11" s="15"/>
      <c r="G11" s="27">
        <v>0</v>
      </c>
      <c r="H11" s="15"/>
      <c r="I11" s="27">
        <v>386608</v>
      </c>
      <c r="J11" s="15"/>
      <c r="K11" s="27">
        <v>0</v>
      </c>
      <c r="L11" s="15"/>
      <c r="M11" s="27">
        <v>386608</v>
      </c>
    </row>
    <row r="12" spans="1:13" ht="21.75" customHeight="1" x14ac:dyDescent="0.2">
      <c r="A12" s="12" t="s">
        <v>73</v>
      </c>
      <c r="C12" s="27">
        <v>0</v>
      </c>
      <c r="D12" s="15"/>
      <c r="E12" s="27">
        <v>0</v>
      </c>
      <c r="F12" s="15"/>
      <c r="G12" s="27">
        <v>0</v>
      </c>
      <c r="H12" s="15"/>
      <c r="I12" s="27">
        <v>539812</v>
      </c>
      <c r="J12" s="15"/>
      <c r="K12" s="27">
        <v>0</v>
      </c>
      <c r="L12" s="15"/>
      <c r="M12" s="27">
        <v>539812</v>
      </c>
    </row>
    <row r="13" spans="1:13" ht="21.75" customHeight="1" x14ac:dyDescent="0.2">
      <c r="A13" s="12" t="s">
        <v>74</v>
      </c>
      <c r="C13" s="27">
        <v>0</v>
      </c>
      <c r="D13" s="15"/>
      <c r="E13" s="27">
        <v>0</v>
      </c>
      <c r="F13" s="15"/>
      <c r="G13" s="27">
        <v>0</v>
      </c>
      <c r="H13" s="15"/>
      <c r="I13" s="27">
        <v>236194</v>
      </c>
      <c r="J13" s="15"/>
      <c r="K13" s="27">
        <v>0</v>
      </c>
      <c r="L13" s="15"/>
      <c r="M13" s="27">
        <v>236194</v>
      </c>
    </row>
    <row r="14" spans="1:13" ht="21.75" customHeight="1" x14ac:dyDescent="0.2">
      <c r="A14" s="11" t="s">
        <v>71</v>
      </c>
      <c r="C14" s="23">
        <v>0</v>
      </c>
      <c r="D14" s="15"/>
      <c r="E14" s="23">
        <v>0</v>
      </c>
      <c r="F14" s="15"/>
      <c r="G14" s="23">
        <v>0</v>
      </c>
      <c r="H14" s="15"/>
      <c r="I14" s="23">
        <v>24395724296</v>
      </c>
      <c r="J14" s="15"/>
      <c r="K14" s="23">
        <v>294434722</v>
      </c>
      <c r="L14" s="15"/>
      <c r="M14" s="23">
        <v>24101289574</v>
      </c>
    </row>
    <row r="15" spans="1:13" ht="21.75" customHeight="1" x14ac:dyDescent="0.2">
      <c r="A15" s="8" t="s">
        <v>20</v>
      </c>
      <c r="C15" s="18">
        <v>206030</v>
      </c>
      <c r="D15" s="15"/>
      <c r="E15" s="18">
        <v>0</v>
      </c>
      <c r="F15" s="15"/>
      <c r="G15" s="18">
        <v>206030</v>
      </c>
      <c r="H15" s="15"/>
      <c r="I15" s="18">
        <v>24542493716</v>
      </c>
      <c r="J15" s="15"/>
      <c r="K15" s="18">
        <v>294434722</v>
      </c>
      <c r="L15" s="15"/>
      <c r="M15" s="18">
        <v>24248058994</v>
      </c>
    </row>
    <row r="17" spans="11:13" x14ac:dyDescent="0.2">
      <c r="K17" s="31"/>
      <c r="M17" s="3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9"/>
  <sheetViews>
    <sheetView rightToLeft="1" workbookViewId="0">
      <selection activeCell="H29" sqref="H29"/>
    </sheetView>
  </sheetViews>
  <sheetFormatPr defaultRowHeight="12.75" x14ac:dyDescent="0.2"/>
  <cols>
    <col min="1" max="1" width="40.28515625" customWidth="1"/>
    <col min="2" max="2" width="1.28515625" customWidth="1"/>
    <col min="3" max="3" width="8.28515625" bestFit="1" customWidth="1"/>
    <col min="4" max="4" width="1.28515625" customWidth="1"/>
    <col min="5" max="5" width="17.5703125" bestFit="1" customWidth="1"/>
    <col min="6" max="6" width="1.28515625" customWidth="1"/>
    <col min="7" max="7" width="17.570312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20" bestFit="1" customWidth="1"/>
    <col min="14" max="14" width="1.28515625" customWidth="1"/>
    <col min="15" max="15" width="18.7109375" bestFit="1" customWidth="1"/>
    <col min="16" max="16" width="1.28515625" customWidth="1"/>
    <col min="17" max="17" width="21.140625" customWidth="1"/>
    <col min="18" max="18" width="1.28515625" customWidth="1"/>
    <col min="19" max="19" width="0.28515625" customWidth="1"/>
  </cols>
  <sheetData>
    <row r="1" spans="1:18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8" ht="21.75" customHeight="1" x14ac:dyDescent="0.2">
      <c r="A2" s="33" t="s">
        <v>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ht="14.45" customHeight="1" x14ac:dyDescent="0.2"/>
    <row r="5" spans="1:18" ht="14.45" customHeight="1" x14ac:dyDescent="0.2">
      <c r="A5" s="34" t="s">
        <v>65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A6" s="35" t="s">
        <v>30</v>
      </c>
      <c r="C6" s="35" t="s">
        <v>46</v>
      </c>
      <c r="D6" s="35"/>
      <c r="E6" s="35"/>
      <c r="F6" s="35"/>
      <c r="G6" s="35"/>
      <c r="H6" s="35"/>
      <c r="I6" s="35"/>
      <c r="K6" s="35" t="s">
        <v>47</v>
      </c>
      <c r="L6" s="35"/>
      <c r="M6" s="35"/>
      <c r="N6" s="35"/>
      <c r="O6" s="35"/>
      <c r="P6" s="35"/>
      <c r="Q6" s="35"/>
      <c r="R6" s="35"/>
    </row>
    <row r="7" spans="1:18" ht="41.25" customHeight="1" x14ac:dyDescent="0.2">
      <c r="A7" s="35"/>
      <c r="C7" s="13" t="s">
        <v>13</v>
      </c>
      <c r="D7" s="3"/>
      <c r="E7" s="13" t="s">
        <v>66</v>
      </c>
      <c r="F7" s="3"/>
      <c r="G7" s="13" t="s">
        <v>67</v>
      </c>
      <c r="H7" s="3"/>
      <c r="I7" s="13" t="s">
        <v>68</v>
      </c>
      <c r="K7" s="13" t="s">
        <v>13</v>
      </c>
      <c r="L7" s="3"/>
      <c r="M7" s="13" t="s">
        <v>66</v>
      </c>
      <c r="N7" s="3"/>
      <c r="O7" s="13" t="s">
        <v>67</v>
      </c>
      <c r="P7" s="3"/>
      <c r="Q7" s="45" t="s">
        <v>68</v>
      </c>
      <c r="R7" s="45"/>
    </row>
    <row r="8" spans="1:18" ht="21.75" customHeight="1" x14ac:dyDescent="0.2">
      <c r="A8" s="10" t="s">
        <v>19</v>
      </c>
      <c r="C8" s="20">
        <v>310030</v>
      </c>
      <c r="D8" s="15"/>
      <c r="E8" s="20">
        <v>7290206699815</v>
      </c>
      <c r="F8" s="15"/>
      <c r="G8" s="20">
        <v>3756432946398</v>
      </c>
      <c r="H8" s="15"/>
      <c r="I8" s="20">
        <v>3533773753417</v>
      </c>
      <c r="J8" s="15"/>
      <c r="K8" s="20">
        <v>2487592</v>
      </c>
      <c r="L8" s="15"/>
      <c r="M8" s="20">
        <v>54728488678688</v>
      </c>
      <c r="N8" s="15"/>
      <c r="O8" s="20">
        <v>26468973823827</v>
      </c>
      <c r="P8" s="15"/>
      <c r="Q8" s="38">
        <v>28259514854861</v>
      </c>
      <c r="R8" s="38"/>
    </row>
    <row r="9" spans="1:18" ht="21.75" customHeight="1" x14ac:dyDescent="0.2">
      <c r="A9" s="11" t="s">
        <v>52</v>
      </c>
      <c r="C9" s="21">
        <v>0</v>
      </c>
      <c r="D9" s="15"/>
      <c r="E9" s="23">
        <v>0</v>
      </c>
      <c r="F9" s="15"/>
      <c r="G9" s="23">
        <v>0</v>
      </c>
      <c r="H9" s="15"/>
      <c r="I9" s="23">
        <v>0</v>
      </c>
      <c r="J9" s="15"/>
      <c r="K9" s="21">
        <v>10526488</v>
      </c>
      <c r="L9" s="15"/>
      <c r="M9" s="23">
        <v>68002615794068</v>
      </c>
      <c r="N9" s="15"/>
      <c r="O9" s="23">
        <v>68002615794340</v>
      </c>
      <c r="P9" s="15"/>
      <c r="Q9" s="43"/>
      <c r="R9" s="43"/>
    </row>
    <row r="10" spans="1:18" ht="21.75" customHeight="1" x14ac:dyDescent="0.2">
      <c r="A10" s="8" t="s">
        <v>20</v>
      </c>
      <c r="C10" s="21"/>
      <c r="D10" s="15"/>
      <c r="E10" s="18">
        <v>7290206699815</v>
      </c>
      <c r="F10" s="15"/>
      <c r="G10" s="18">
        <v>3756432946398</v>
      </c>
      <c r="H10" s="15"/>
      <c r="I10" s="18">
        <v>3533773753417</v>
      </c>
      <c r="J10" s="15"/>
      <c r="K10" s="21"/>
      <c r="L10" s="15"/>
      <c r="M10" s="18">
        <v>122731104472756</v>
      </c>
      <c r="N10" s="15"/>
      <c r="O10" s="18">
        <v>94471589618167</v>
      </c>
      <c r="P10" s="15"/>
      <c r="Q10" s="44">
        <f>SUM(Q8:R9)</f>
        <v>28259514854861</v>
      </c>
      <c r="R10" s="44"/>
    </row>
    <row r="11" spans="1:18" x14ac:dyDescent="0.2">
      <c r="I11" s="31"/>
    </row>
    <row r="13" spans="1:18" x14ac:dyDescent="0.2">
      <c r="I13" s="31"/>
      <c r="Q13" s="31"/>
    </row>
    <row r="15" spans="1:18" x14ac:dyDescent="0.2">
      <c r="I15" s="31"/>
      <c r="Q15" s="31"/>
    </row>
    <row r="16" spans="1:18" x14ac:dyDescent="0.2">
      <c r="I16" s="31"/>
    </row>
    <row r="18" spans="17:17" x14ac:dyDescent="0.2">
      <c r="Q18" s="31"/>
    </row>
    <row r="19" spans="17:17" x14ac:dyDescent="0.2">
      <c r="Q19" s="31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4"/>
  <sheetViews>
    <sheetView rightToLeft="1" workbookViewId="0">
      <selection activeCell="G27" sqref="G27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9.85546875" bestFit="1" customWidth="1"/>
    <col min="6" max="6" width="1.28515625" customWidth="1"/>
    <col min="7" max="7" width="19.85546875" bestFit="1" customWidth="1"/>
    <col min="8" max="8" width="1.28515625" customWidth="1"/>
    <col min="9" max="9" width="19.28515625" bestFit="1" customWidth="1"/>
    <col min="10" max="10" width="1.28515625" customWidth="1"/>
    <col min="11" max="11" width="11" bestFit="1" customWidth="1"/>
    <col min="12" max="12" width="1.28515625" customWidth="1"/>
    <col min="13" max="13" width="19.85546875" bestFit="1" customWidth="1"/>
    <col min="14" max="14" width="1.28515625" customWidth="1"/>
    <col min="15" max="15" width="19.85546875" bestFit="1" customWidth="1"/>
    <col min="16" max="16" width="1.28515625" customWidth="1"/>
    <col min="17" max="17" width="18.42578125" customWidth="1"/>
    <col min="18" max="18" width="1.28515625" customWidth="1"/>
    <col min="19" max="19" width="0.28515625" customWidth="1"/>
  </cols>
  <sheetData>
    <row r="1" spans="1:18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8" ht="21.75" customHeight="1" x14ac:dyDescent="0.2">
      <c r="A2" s="33" t="s">
        <v>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ht="14.45" customHeight="1" x14ac:dyDescent="0.2"/>
    <row r="5" spans="1:18" ht="14.45" customHeight="1" x14ac:dyDescent="0.2">
      <c r="A5" s="34" t="s">
        <v>69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A6" s="35" t="s">
        <v>30</v>
      </c>
      <c r="C6" s="35" t="s">
        <v>46</v>
      </c>
      <c r="D6" s="35"/>
      <c r="E6" s="35"/>
      <c r="F6" s="35"/>
      <c r="G6" s="35"/>
      <c r="H6" s="35"/>
      <c r="I6" s="35"/>
      <c r="K6" s="35" t="s">
        <v>47</v>
      </c>
      <c r="L6" s="35"/>
      <c r="M6" s="35"/>
      <c r="N6" s="35"/>
      <c r="O6" s="35"/>
      <c r="P6" s="35"/>
      <c r="Q6" s="35"/>
      <c r="R6" s="35"/>
    </row>
    <row r="7" spans="1:18" ht="43.5" customHeight="1" x14ac:dyDescent="0.2">
      <c r="A7" s="35"/>
      <c r="C7" s="13" t="s">
        <v>13</v>
      </c>
      <c r="D7" s="3"/>
      <c r="E7" s="13" t="s">
        <v>15</v>
      </c>
      <c r="F7" s="3"/>
      <c r="G7" s="13" t="s">
        <v>67</v>
      </c>
      <c r="H7" s="3"/>
      <c r="I7" s="13" t="s">
        <v>70</v>
      </c>
      <c r="K7" s="13" t="s">
        <v>13</v>
      </c>
      <c r="L7" s="3"/>
      <c r="M7" s="13" t="s">
        <v>15</v>
      </c>
      <c r="N7" s="3"/>
      <c r="O7" s="13" t="s">
        <v>67</v>
      </c>
      <c r="P7" s="3"/>
      <c r="Q7" s="45" t="s">
        <v>70</v>
      </c>
      <c r="R7" s="45"/>
    </row>
    <row r="8" spans="1:18" ht="21.75" customHeight="1" x14ac:dyDescent="0.2">
      <c r="A8" s="5" t="s">
        <v>19</v>
      </c>
      <c r="C8" s="6">
        <v>13197223</v>
      </c>
      <c r="E8" s="7">
        <v>276344624153158</v>
      </c>
      <c r="G8" s="7">
        <v>340256793479565</v>
      </c>
      <c r="I8" s="7">
        <f>-63912169326406-1</f>
        <v>-63912169326407</v>
      </c>
      <c r="K8" s="6">
        <v>13197223</v>
      </c>
      <c r="M8" s="7">
        <v>276344624153158</v>
      </c>
      <c r="O8" s="7">
        <v>159902213585676</v>
      </c>
      <c r="Q8" s="46">
        <v>116442410567482</v>
      </c>
      <c r="R8" s="46"/>
    </row>
    <row r="9" spans="1:18" ht="21.75" customHeight="1" x14ac:dyDescent="0.2">
      <c r="A9" s="8" t="s">
        <v>20</v>
      </c>
      <c r="C9" s="30"/>
      <c r="E9" s="9">
        <v>276344624153158</v>
      </c>
      <c r="G9" s="9">
        <v>340256793479565</v>
      </c>
      <c r="I9" s="9">
        <f>SUM(I8)</f>
        <v>-63912169326407</v>
      </c>
      <c r="K9" s="30"/>
      <c r="M9" s="9">
        <v>276344624153158</v>
      </c>
      <c r="O9" s="9">
        <v>159902213585676</v>
      </c>
      <c r="Q9" s="47">
        <v>116442410567482</v>
      </c>
      <c r="R9" s="47"/>
    </row>
    <row r="11" spans="1:18" x14ac:dyDescent="0.2">
      <c r="Q11" s="31"/>
    </row>
    <row r="12" spans="1:18" x14ac:dyDescent="0.2">
      <c r="I12" s="31"/>
    </row>
    <row r="14" spans="1:18" x14ac:dyDescent="0.2">
      <c r="I14" s="31"/>
      <c r="Q14" s="31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Reyhane Banki</dc:creator>
  <dc:description/>
  <cp:lastModifiedBy>Reyhane Banki</cp:lastModifiedBy>
  <dcterms:created xsi:type="dcterms:W3CDTF">2026-06-22T09:21:05Z</dcterms:created>
  <dcterms:modified xsi:type="dcterms:W3CDTF">2026-06-28T07:31:31Z</dcterms:modified>
</cp:coreProperties>
</file>