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 زرین کاردان\گزارش افشا پرتفو\"/>
    </mc:Choice>
  </mc:AlternateContent>
  <xr:revisionPtr revIDLastSave="0" documentId="13_ncr:1_{7696723A-3B02-4A99-803B-5B6E9CC82A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7">'سرمایه‌گذاری در سهام'!$A$1:$V$20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7" i="11" l="1"/>
  <c r="U20" i="11" s="1"/>
  <c r="U18" i="11"/>
  <c r="U19" i="11"/>
  <c r="U9" i="11"/>
  <c r="U10" i="11"/>
  <c r="U11" i="11"/>
  <c r="U12" i="11"/>
  <c r="U13" i="11"/>
  <c r="U14" i="11"/>
  <c r="U15" i="11"/>
  <c r="U16" i="11"/>
  <c r="U8" i="11"/>
  <c r="I20" i="11"/>
  <c r="G20" i="11"/>
  <c r="C20" i="11"/>
  <c r="E20" i="11"/>
  <c r="S9" i="11"/>
  <c r="S10" i="11"/>
  <c r="S11" i="11"/>
  <c r="S12" i="11"/>
  <c r="S13" i="11"/>
  <c r="S14" i="11"/>
  <c r="S15" i="11"/>
  <c r="S16" i="11"/>
  <c r="S17" i="11"/>
  <c r="S18" i="11"/>
  <c r="S19" i="11"/>
  <c r="S8" i="11"/>
  <c r="Q20" i="11"/>
  <c r="O20" i="11"/>
  <c r="M20" i="11"/>
  <c r="K20" i="11"/>
  <c r="Q17" i="10"/>
  <c r="Q18" i="10" s="1"/>
  <c r="I10" i="8"/>
  <c r="Q13" i="9"/>
  <c r="Q12" i="9"/>
  <c r="K10" i="8"/>
  <c r="M10" i="8"/>
  <c r="O10" i="8"/>
  <c r="Q10" i="8"/>
  <c r="S10" i="8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9" i="7"/>
  <c r="S8" i="7"/>
  <c r="Q24" i="7"/>
  <c r="O8" i="7"/>
  <c r="O24" i="7" s="1"/>
  <c r="W13" i="1"/>
  <c r="W14" i="1" s="1"/>
  <c r="K18" i="10"/>
  <c r="M18" i="10"/>
  <c r="O18" i="10"/>
  <c r="E12" i="9"/>
  <c r="G12" i="9"/>
  <c r="O12" i="9"/>
  <c r="M12" i="9"/>
  <c r="M13" i="9" s="1"/>
  <c r="O13" i="9"/>
  <c r="Y14" i="1"/>
  <c r="U14" i="1"/>
  <c r="G10" i="15"/>
  <c r="E10" i="15"/>
  <c r="G23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8" i="13"/>
  <c r="K22" i="6"/>
  <c r="S22" i="6"/>
  <c r="S14" i="1"/>
  <c r="Q14" i="1"/>
  <c r="O14" i="1"/>
  <c r="M14" i="1"/>
  <c r="K14" i="1"/>
  <c r="I14" i="1"/>
  <c r="G14" i="1"/>
  <c r="E14" i="1"/>
  <c r="C14" i="1"/>
  <c r="I23" i="13"/>
  <c r="E23" i="13"/>
  <c r="C10" i="15"/>
  <c r="M24" i="7"/>
  <c r="K24" i="7"/>
  <c r="I24" i="7"/>
  <c r="M22" i="6"/>
  <c r="O22" i="6"/>
  <c r="Q22" i="6"/>
  <c r="S20" i="11" l="1"/>
  <c r="S24" i="7"/>
  <c r="K23" i="13"/>
  <c r="E18" i="10" l="1"/>
  <c r="I18" i="10"/>
  <c r="G18" i="10"/>
  <c r="C18" i="10"/>
  <c r="K13" i="9"/>
  <c r="I13" i="9"/>
  <c r="C13" i="9"/>
  <c r="G13" i="9"/>
  <c r="E13" i="9"/>
</calcChain>
</file>

<file path=xl/sharedStrings.xml><?xml version="1.0" encoding="utf-8"?>
<sst xmlns="http://schemas.openxmlformats.org/spreadsheetml/2006/main" count="537" uniqueCount="125">
  <si>
    <t>صندوق قابل معامله كيميا زرين كاردان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</si>
  <si>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</si>
  <si>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</si>
  <si>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</si>
  <si>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</si>
  <si>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</si>
  <si>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</si>
  <si>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</si>
  <si>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</si>
  <si>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</si>
  <si>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</si>
  <si>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</si>
  <si>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</si>
  <si>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</si>
  <si>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</si>
  <si>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جدید0312 رفاه</t>
  </si>
  <si>
    <t>پالایش نفت تبریز</t>
  </si>
  <si>
    <t>سرمایه گذاری پارس آریان</t>
  </si>
  <si>
    <t>بیمه اتکایی آوای پارس70%تادیه</t>
  </si>
  <si>
    <t>بیمه اتکایی تهران رواک50%تادیه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</si>
  <si>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</si>
  <si>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</si>
  <si>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</si>
  <si>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</si>
  <si>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</si>
  <si>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</si>
  <si>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</si>
  <si>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</si>
  <si>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</si>
  <si>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</si>
  <si>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</si>
  <si>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</si>
  <si>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</si>
  <si>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8.66%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</si>
  <si>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</si>
  <si>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</si>
  <si>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</si>
  <si>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</si>
  <si>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</si>
  <si>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</si>
  <si>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</si>
  <si>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</si>
  <si>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</si>
  <si>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مرزداران</t>
  </si>
  <si>
    <t>205-850-6667725-1</t>
  </si>
  <si>
    <t>سپرده کوتاه مدت</t>
  </si>
  <si>
    <t>1401/08/28</t>
  </si>
  <si>
    <t>بانک تجارت آفریقا</t>
  </si>
  <si>
    <t>98031693</t>
  </si>
  <si>
    <t>بانک تجارت مطهری- مهرداد</t>
  </si>
  <si>
    <t>279928865</t>
  </si>
  <si>
    <t>بانک سامان سی تیر</t>
  </si>
  <si>
    <t>849-810-1627461-1</t>
  </si>
  <si>
    <t>849-40-1627461-1</t>
  </si>
  <si>
    <t>حساب جاری</t>
  </si>
  <si>
    <t>بانک سامان ملاصدرا</t>
  </si>
  <si>
    <t>829-810-1627461-1</t>
  </si>
  <si>
    <t>بانک صادرات فردوسی</t>
  </si>
  <si>
    <t>0217334621006</t>
  </si>
  <si>
    <t>موسسه اعتباری ملل شیراز جنوبی</t>
  </si>
  <si>
    <t>0515-10-277-000000223</t>
  </si>
  <si>
    <t>0515-60-332-000000265</t>
  </si>
  <si>
    <t>سپرده بلند مدت</t>
  </si>
  <si>
    <t>0515-60-332-000000204</t>
  </si>
  <si>
    <t>0515-60-332-000000291</t>
  </si>
  <si>
    <t>بانک پاسارگاد ارمغان</t>
  </si>
  <si>
    <t>279-8100-15168673-1</t>
  </si>
  <si>
    <t>279-9012-15168673-3</t>
  </si>
  <si>
    <t>279-9012-15168673-2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</si>
  <si>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</si>
  <si>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</si>
  <si>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</si>
  <si>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</si>
  <si>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</si>
  <si>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</si>
  <si>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</si>
  <si>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</si>
  <si>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</si>
  <si>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</si>
  <si>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</si>
  <si>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</si>
  <si>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</si>
  <si>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</si>
  <si>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</si>
  <si>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</si>
  <si>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</si>
  <si>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</si>
  <si>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</si>
  <si>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</si>
  <si>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</si>
  <si>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</si>
  <si>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</si>
  <si>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</si>
  <si>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</si>
  <si>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</si>
  <si>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</si>
  <si>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</si>
  <si>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</si>
  <si>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</si>
  <si>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205-283-6667725-1</t>
  </si>
  <si>
    <t>205-283-6667725-2</t>
  </si>
  <si>
    <t>279-9012-15168673-1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</si>
  <si>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</si>
  <si>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</si>
  <si>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</si>
  <si>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</si>
  <si>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</si>
  <si>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</si>
  <si>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‫اقتصاد نوين</t>
  </si>
  <si>
    <t>‫نفت اصفهان</t>
  </si>
  <si>
    <t>‫جمع</t>
  </si>
  <si>
    <t>‫اجاره دومينو14040208</t>
  </si>
  <si>
    <t>‫بيمه اتكايي آواي پارس70%تاديه</t>
  </si>
  <si>
    <t>‫بيمه اتكايي تهران رواك50%تاديه</t>
  </si>
  <si>
    <t>‫سرمايه گذاري پارس آريان</t>
  </si>
  <si>
    <t>‫نفت تبريز</t>
  </si>
  <si>
    <t>‫آهن و فولاد غدير ايرانيان</t>
  </si>
  <si>
    <t>‫احیاء سپاهان</t>
  </si>
  <si>
    <t>‫اسنادخزانه-م11بودجه99-020906</t>
  </si>
  <si>
    <t>‫اسنادخزانه-م16بودجه98-010503</t>
  </si>
  <si>
    <t>‫اسنادخزانه-م18بودجه98-010614</t>
  </si>
  <si>
    <t>‫سرمايه گذاري غدير</t>
  </si>
  <si>
    <t>‫فولاد مباركه</t>
  </si>
  <si>
    <t>‫كوير تاير</t>
  </si>
  <si>
    <t>‫1401/04/29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</si>
</sst>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#,##0\ ;[Black]\(#,##0\);\-\ ;"/>
  </numFmts>
  <fonts count="8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1"/>
      <name val="Calibri"/>
      <family val="2"/>
    </font>
    <font>
      <sz val="12"/>
      <name val="B Nazanin"/>
      <charset val="178"/>
    </font>
    <font>
      <sz val="11"/>
      <name val="B Mitra"/>
      <charset val="178"/>
    </font>
    <font>
      <sz val="12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/>
    <xf numFmtId="10" fontId="1" fillId="0" borderId="0" xfId="2" applyNumberFormat="1" applyFont="1" applyAlignment="1">
      <alignment horizontal="center"/>
    </xf>
    <xf numFmtId="10" fontId="1" fillId="0" borderId="4" xfId="0" applyNumberFormat="1" applyFont="1" applyBorder="1" applyAlignment="1">
      <alignment horizontal="center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/>
    <xf numFmtId="37" fontId="1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1" fillId="0" borderId="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9"/>
  <sheetViews>
    <sheetView rightToLeft="1" tabSelected="1" view="pageBreakPreview" zoomScale="60" zoomScaleNormal="100" workbookViewId="0">
      <selection activeCell="I37" sqref="I37"/>
    </sheetView>
  </sheetViews>
  <sheetFormatPr defaultRowHeight="18" x14ac:dyDescent="0.4"/>
  <cols>
    <col min="1" max="1" width="29.4257812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8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8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4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6" spans="1:25" ht="27.75" x14ac:dyDescent="0.4">
      <c r="A6" s="31" t="s">
        <v>3</v>
      </c>
      <c r="C6" s="32" t="s">
        <v>4</v>
      </c>
      <c r="D6" s="32" t="s">
        <v>4</v>
      </c>
      <c r="E6" s="32" t="s">
        <v>4</v>
      </c>
      <c r="F6" s="32" t="s">
        <v>4</v>
      </c>
      <c r="G6" s="32" t="s">
        <v>4</v>
      </c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5" ht="27.75" x14ac:dyDescent="0.4">
      <c r="A7" s="31" t="s">
        <v>3</v>
      </c>
      <c r="C7" s="33" t="s">
        <v>7</v>
      </c>
      <c r="E7" s="33" t="s">
        <v>8</v>
      </c>
      <c r="G7" s="33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3" t="s">
        <v>7</v>
      </c>
      <c r="S7" s="33" t="s">
        <v>12</v>
      </c>
      <c r="U7" s="33" t="s">
        <v>8</v>
      </c>
      <c r="W7" s="33" t="s">
        <v>9</v>
      </c>
      <c r="Y7" s="33" t="s">
        <v>13</v>
      </c>
    </row>
    <row r="8" spans="1:25" ht="27.75" x14ac:dyDescent="0.4">
      <c r="A8" s="32" t="s">
        <v>3</v>
      </c>
      <c r="C8" s="32" t="s">
        <v>7</v>
      </c>
      <c r="E8" s="32" t="s">
        <v>8</v>
      </c>
      <c r="G8" s="32" t="s">
        <v>9</v>
      </c>
      <c r="I8" s="34" t="s">
        <v>7</v>
      </c>
      <c r="K8" s="34" t="s">
        <v>8</v>
      </c>
      <c r="M8" s="34" t="s">
        <v>7</v>
      </c>
      <c r="O8" s="32" t="s">
        <v>14</v>
      </c>
      <c r="Q8" s="32" t="s">
        <v>7</v>
      </c>
      <c r="S8" s="32" t="s">
        <v>12</v>
      </c>
      <c r="U8" s="32" t="s">
        <v>8</v>
      </c>
      <c r="W8" s="32" t="s">
        <v>9</v>
      </c>
      <c r="Y8" s="32" t="s">
        <v>13</v>
      </c>
    </row>
    <row r="9" spans="1:25" ht="18.75" x14ac:dyDescent="0.45">
      <c r="A9" s="2" t="s">
        <v>15</v>
      </c>
      <c r="C9" s="9">
        <v>0</v>
      </c>
      <c r="D9" s="4"/>
      <c r="E9" s="9">
        <v>0</v>
      </c>
      <c r="F9" s="4"/>
      <c r="G9" s="9">
        <v>0</v>
      </c>
      <c r="H9" s="4"/>
      <c r="I9" s="9">
        <v>42600</v>
      </c>
      <c r="J9" s="4"/>
      <c r="K9" s="9">
        <v>70194881649</v>
      </c>
      <c r="L9" s="4"/>
      <c r="M9" s="9">
        <v>0</v>
      </c>
      <c r="N9" s="4"/>
      <c r="O9" s="9">
        <v>0</v>
      </c>
      <c r="P9" s="4"/>
      <c r="Q9" s="9">
        <v>42600</v>
      </c>
      <c r="R9" s="4"/>
      <c r="S9" s="9">
        <v>1650000</v>
      </c>
      <c r="T9" s="4"/>
      <c r="U9" s="9">
        <v>70194881649</v>
      </c>
      <c r="V9" s="4"/>
      <c r="W9" s="9">
        <v>70202137500</v>
      </c>
      <c r="X9" s="4"/>
      <c r="Y9" s="4">
        <v>7.51</v>
      </c>
    </row>
    <row r="10" spans="1:25" ht="18.75" x14ac:dyDescent="0.45">
      <c r="A10" s="2" t="s">
        <v>16</v>
      </c>
      <c r="C10" s="9">
        <v>0</v>
      </c>
      <c r="D10" s="4"/>
      <c r="E10" s="9">
        <v>0</v>
      </c>
      <c r="F10" s="4"/>
      <c r="G10" s="9">
        <v>0</v>
      </c>
      <c r="H10" s="4"/>
      <c r="I10" s="9">
        <v>300000</v>
      </c>
      <c r="J10" s="4"/>
      <c r="K10" s="9">
        <v>4190409332</v>
      </c>
      <c r="L10" s="4"/>
      <c r="M10" s="9">
        <v>0</v>
      </c>
      <c r="N10" s="4"/>
      <c r="O10" s="9">
        <v>0</v>
      </c>
      <c r="P10" s="4"/>
      <c r="Q10" s="9">
        <v>300000</v>
      </c>
      <c r="R10" s="4"/>
      <c r="S10" s="9">
        <v>16400</v>
      </c>
      <c r="T10" s="4"/>
      <c r="U10" s="9">
        <v>4190409325</v>
      </c>
      <c r="V10" s="4"/>
      <c r="W10" s="9">
        <v>4890726000</v>
      </c>
      <c r="X10" s="4"/>
      <c r="Y10" s="4">
        <v>0.52</v>
      </c>
    </row>
    <row r="11" spans="1:25" ht="18.75" x14ac:dyDescent="0.45">
      <c r="A11" s="2" t="s">
        <v>17</v>
      </c>
      <c r="C11" s="9">
        <v>0</v>
      </c>
      <c r="D11" s="4"/>
      <c r="E11" s="9">
        <v>0</v>
      </c>
      <c r="F11" s="4"/>
      <c r="G11" s="9">
        <v>0</v>
      </c>
      <c r="H11" s="4"/>
      <c r="I11" s="9">
        <v>749943</v>
      </c>
      <c r="J11" s="4"/>
      <c r="K11" s="9">
        <v>4495346982.6190996</v>
      </c>
      <c r="L11" s="4"/>
      <c r="M11" s="9">
        <v>0</v>
      </c>
      <c r="N11" s="4"/>
      <c r="O11" s="9">
        <v>0</v>
      </c>
      <c r="P11" s="4"/>
      <c r="Q11" s="9">
        <v>749943</v>
      </c>
      <c r="R11" s="4"/>
      <c r="S11" s="9">
        <v>4357</v>
      </c>
      <c r="T11" s="4"/>
      <c r="U11" s="9">
        <v>4495346998</v>
      </c>
      <c r="V11" s="4"/>
      <c r="W11" s="9">
        <v>3248060016.1765499</v>
      </c>
      <c r="X11" s="4"/>
      <c r="Y11" s="4">
        <v>0.35</v>
      </c>
    </row>
    <row r="12" spans="1:25" ht="18.75" x14ac:dyDescent="0.45">
      <c r="A12" s="2" t="s">
        <v>18</v>
      </c>
      <c r="C12" s="9">
        <v>0</v>
      </c>
      <c r="D12" s="4"/>
      <c r="E12" s="9">
        <v>0</v>
      </c>
      <c r="F12" s="4"/>
      <c r="G12" s="9">
        <v>0</v>
      </c>
      <c r="H12" s="4"/>
      <c r="I12" s="9">
        <v>38137</v>
      </c>
      <c r="J12" s="4"/>
      <c r="K12" s="9">
        <v>26720136</v>
      </c>
      <c r="L12" s="4"/>
      <c r="M12" s="9">
        <v>0</v>
      </c>
      <c r="N12" s="4"/>
      <c r="O12" s="9">
        <v>0</v>
      </c>
      <c r="P12" s="4"/>
      <c r="Q12" s="9">
        <v>38137</v>
      </c>
      <c r="R12" s="4"/>
      <c r="S12" s="9">
        <v>700</v>
      </c>
      <c r="T12" s="4"/>
      <c r="U12" s="9">
        <v>26720135</v>
      </c>
      <c r="V12" s="4"/>
      <c r="W12" s="9">
        <v>26537059.395</v>
      </c>
      <c r="X12" s="4"/>
      <c r="Y12" s="4">
        <v>0</v>
      </c>
    </row>
    <row r="13" spans="1:25" ht="18.75" x14ac:dyDescent="0.45">
      <c r="A13" s="2" t="s">
        <v>19</v>
      </c>
      <c r="C13" s="9">
        <v>0</v>
      </c>
      <c r="D13" s="4"/>
      <c r="E13" s="9">
        <v>0</v>
      </c>
      <c r="F13" s="4"/>
      <c r="G13" s="9">
        <v>0</v>
      </c>
      <c r="H13" s="4"/>
      <c r="I13" s="9">
        <v>108053</v>
      </c>
      <c r="J13" s="4"/>
      <c r="K13" s="9">
        <v>54075554</v>
      </c>
      <c r="L13" s="4"/>
      <c r="M13" s="9">
        <v>0</v>
      </c>
      <c r="N13" s="4"/>
      <c r="O13" s="9">
        <v>0</v>
      </c>
      <c r="P13" s="4"/>
      <c r="Q13" s="9">
        <v>108053</v>
      </c>
      <c r="R13" s="4"/>
      <c r="S13" s="9">
        <v>500</v>
      </c>
      <c r="T13" s="4"/>
      <c r="U13" s="9">
        <v>54075528</v>
      </c>
      <c r="V13" s="4"/>
      <c r="W13" s="9">
        <f>53705042-27</f>
        <v>53705015</v>
      </c>
      <c r="X13" s="4"/>
      <c r="Y13" s="4">
        <v>0.01</v>
      </c>
    </row>
    <row r="14" spans="1:25" ht="18.75" thickBot="1" x14ac:dyDescent="0.45">
      <c r="C14" s="11">
        <f>SUM(C9:C13)</f>
        <v>0</v>
      </c>
      <c r="D14" s="4"/>
      <c r="E14" s="11">
        <f>SUM(E9:E13)</f>
        <v>0</v>
      </c>
      <c r="F14" s="4"/>
      <c r="G14" s="11">
        <f>SUM(G9:G13)</f>
        <v>0</v>
      </c>
      <c r="H14" s="4"/>
      <c r="I14" s="11">
        <f>SUM(I9:I13)</f>
        <v>1238733</v>
      </c>
      <c r="J14" s="4"/>
      <c r="K14" s="11">
        <f>SUM(K9:K13)</f>
        <v>78961433653.619095</v>
      </c>
      <c r="L14" s="4"/>
      <c r="M14" s="11">
        <f>SUM(M9:M13)</f>
        <v>0</v>
      </c>
      <c r="N14" s="4"/>
      <c r="O14" s="11">
        <f>SUM(O9:O13)</f>
        <v>0</v>
      </c>
      <c r="P14" s="4"/>
      <c r="Q14" s="11">
        <f>SUM(Q9:Q13)</f>
        <v>1238733</v>
      </c>
      <c r="R14" s="4"/>
      <c r="S14" s="11">
        <f>SUM(S9:S13)</f>
        <v>1671957</v>
      </c>
      <c r="T14" s="4"/>
      <c r="U14" s="11">
        <f>SUM(U9:U13)</f>
        <v>78961433635</v>
      </c>
      <c r="V14" s="4"/>
      <c r="W14" s="11">
        <f>SUM(W9:W13)</f>
        <v>78421165590.571548</v>
      </c>
      <c r="X14" s="4"/>
      <c r="Y14" s="7">
        <f>SUM(Y9:Y13)</f>
        <v>8.3899999999999988</v>
      </c>
    </row>
    <row r="15" spans="1:25" ht="18.75" thickTop="1" x14ac:dyDescent="0.4"/>
    <row r="17" spans="21:23" x14ac:dyDescent="0.4">
      <c r="U17" s="3"/>
    </row>
    <row r="18" spans="21:23" x14ac:dyDescent="0.4">
      <c r="W18" s="3"/>
    </row>
    <row r="19" spans="21:23" x14ac:dyDescent="0.4">
      <c r="U19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4"/>
  <sheetViews>
    <sheetView rightToLeft="1" view="pageBreakPreview" zoomScale="93" zoomScaleNormal="100" zoomScaleSheetLayoutView="93" workbookViewId="0">
      <selection activeCell="C20" sqref="C20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7.75" x14ac:dyDescent="0.4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 ht="27.75" x14ac:dyDescent="0.4">
      <c r="A6" s="32" t="s">
        <v>95</v>
      </c>
      <c r="B6" s="32" t="s">
        <v>95</v>
      </c>
      <c r="C6" s="32" t="s">
        <v>95</v>
      </c>
      <c r="E6" s="32" t="s">
        <v>71</v>
      </c>
      <c r="F6" s="32" t="s">
        <v>71</v>
      </c>
      <c r="G6" s="32" t="s">
        <v>71</v>
      </c>
      <c r="I6" s="32" t="s">
        <v>72</v>
      </c>
      <c r="J6" s="32" t="s">
        <v>72</v>
      </c>
      <c r="K6" s="32" t="s">
        <v>72</v>
      </c>
    </row>
    <row r="7" spans="1:11" ht="27.75" x14ac:dyDescent="0.4">
      <c r="A7" s="34" t="s">
        <v>96</v>
      </c>
      <c r="C7" s="34" t="s">
        <v>37</v>
      </c>
      <c r="E7" s="34" t="s">
        <v>97</v>
      </c>
      <c r="G7" s="34" t="s">
        <v>98</v>
      </c>
      <c r="I7" s="34" t="s">
        <v>97</v>
      </c>
      <c r="K7" s="34" t="s">
        <v>98</v>
      </c>
    </row>
    <row r="8" spans="1:11" ht="18.75" x14ac:dyDescent="0.45">
      <c r="A8" s="2" t="s">
        <v>43</v>
      </c>
      <c r="C8" s="4" t="s">
        <v>99</v>
      </c>
      <c r="D8" s="4"/>
      <c r="E8" s="12">
        <v>1049076624</v>
      </c>
      <c r="F8" s="12"/>
      <c r="G8" s="15">
        <f>E8/52929133995</f>
        <v>1.982040031297512E-2</v>
      </c>
      <c r="H8" s="12"/>
      <c r="I8" s="12">
        <v>1049076624</v>
      </c>
      <c r="J8" s="4"/>
      <c r="K8" s="15">
        <f>I8/52929133995</f>
        <v>1.982040031297512E-2</v>
      </c>
    </row>
    <row r="9" spans="1:11" ht="18.75" x14ac:dyDescent="0.45">
      <c r="A9" s="2" t="s">
        <v>43</v>
      </c>
      <c r="C9" s="4" t="s">
        <v>44</v>
      </c>
      <c r="D9" s="4"/>
      <c r="E9" s="12">
        <v>-1494132</v>
      </c>
      <c r="F9" s="12"/>
      <c r="G9" s="15">
        <f t="shared" ref="G9:G22" si="0">E9/52929133995</f>
        <v>-2.8228914535823402E-5</v>
      </c>
      <c r="H9" s="12"/>
      <c r="I9" s="12">
        <v>-1494132</v>
      </c>
      <c r="J9" s="4"/>
      <c r="K9" s="15">
        <f t="shared" ref="K9:K22" si="1">I9/52929133995</f>
        <v>-2.8228914535823402E-5</v>
      </c>
    </row>
    <row r="10" spans="1:11" ht="18.75" x14ac:dyDescent="0.45">
      <c r="A10" s="2" t="s">
        <v>43</v>
      </c>
      <c r="C10" s="4" t="s">
        <v>100</v>
      </c>
      <c r="D10" s="4"/>
      <c r="E10" s="12">
        <v>1440167208</v>
      </c>
      <c r="F10" s="12"/>
      <c r="G10" s="15">
        <f t="shared" si="0"/>
        <v>2.7209347655981802E-2</v>
      </c>
      <c r="H10" s="12"/>
      <c r="I10" s="12">
        <v>1440167208</v>
      </c>
      <c r="J10" s="4"/>
      <c r="K10" s="15">
        <f t="shared" si="1"/>
        <v>2.7209347655981802E-2</v>
      </c>
    </row>
    <row r="11" spans="1:11" ht="18.75" x14ac:dyDescent="0.45">
      <c r="A11" s="2" t="s">
        <v>47</v>
      </c>
      <c r="C11" s="4" t="s">
        <v>48</v>
      </c>
      <c r="D11" s="4"/>
      <c r="E11" s="12">
        <v>25054207</v>
      </c>
      <c r="F11" s="12"/>
      <c r="G11" s="15">
        <f t="shared" si="0"/>
        <v>4.7335380553112334E-4</v>
      </c>
      <c r="H11" s="12"/>
      <c r="I11" s="12">
        <v>27898072</v>
      </c>
      <c r="J11" s="4"/>
      <c r="K11" s="15">
        <f t="shared" si="1"/>
        <v>5.2708347736495022E-4</v>
      </c>
    </row>
    <row r="12" spans="1:11" ht="18.75" x14ac:dyDescent="0.45">
      <c r="A12" s="2" t="s">
        <v>49</v>
      </c>
      <c r="C12" s="4" t="s">
        <v>50</v>
      </c>
      <c r="D12" s="4"/>
      <c r="E12" s="12">
        <v>18690616</v>
      </c>
      <c r="F12" s="12"/>
      <c r="G12" s="15">
        <f t="shared" si="0"/>
        <v>3.5312529394049079E-4</v>
      </c>
      <c r="H12" s="12"/>
      <c r="I12" s="12">
        <v>16499019</v>
      </c>
      <c r="J12" s="4"/>
      <c r="K12" s="15">
        <f t="shared" si="1"/>
        <v>3.117190430804818E-4</v>
      </c>
    </row>
    <row r="13" spans="1:11" ht="18.75" x14ac:dyDescent="0.45">
      <c r="A13" s="2" t="s">
        <v>51</v>
      </c>
      <c r="C13" s="4" t="s">
        <v>52</v>
      </c>
      <c r="D13" s="4"/>
      <c r="E13" s="12">
        <v>27025</v>
      </c>
      <c r="F13" s="12"/>
      <c r="G13" s="15">
        <f t="shared" si="0"/>
        <v>5.1058836523856489E-7</v>
      </c>
      <c r="H13" s="12"/>
      <c r="I13" s="12">
        <v>27025</v>
      </c>
      <c r="J13" s="4"/>
      <c r="K13" s="15">
        <f t="shared" si="1"/>
        <v>5.1058836523856489E-7</v>
      </c>
    </row>
    <row r="14" spans="1:11" ht="18.75" x14ac:dyDescent="0.45">
      <c r="A14" s="2" t="s">
        <v>55</v>
      </c>
      <c r="C14" s="4" t="s">
        <v>56</v>
      </c>
      <c r="D14" s="4"/>
      <c r="E14" s="12">
        <v>4156</v>
      </c>
      <c r="F14" s="12"/>
      <c r="G14" s="15">
        <f t="shared" si="0"/>
        <v>7.8520083105697523E-8</v>
      </c>
      <c r="H14" s="12"/>
      <c r="I14" s="12">
        <v>4051</v>
      </c>
      <c r="J14" s="4"/>
      <c r="K14" s="15">
        <f t="shared" si="1"/>
        <v>7.6536298522901986E-8</v>
      </c>
    </row>
    <row r="15" spans="1:11" ht="18.75" x14ac:dyDescent="0.45">
      <c r="A15" s="2" t="s">
        <v>57</v>
      </c>
      <c r="C15" s="4" t="s">
        <v>58</v>
      </c>
      <c r="D15" s="4"/>
      <c r="E15" s="12">
        <v>22372</v>
      </c>
      <c r="F15" s="12"/>
      <c r="G15" s="15">
        <f t="shared" si="0"/>
        <v>4.2267836844096846E-7</v>
      </c>
      <c r="H15" s="12"/>
      <c r="I15" s="12">
        <v>21640</v>
      </c>
      <c r="J15" s="4"/>
      <c r="K15" s="15">
        <f t="shared" si="1"/>
        <v>4.0884855592090821E-7</v>
      </c>
    </row>
    <row r="16" spans="1:11" ht="18.75" x14ac:dyDescent="0.45">
      <c r="A16" s="2" t="s">
        <v>59</v>
      </c>
      <c r="C16" s="4" t="s">
        <v>60</v>
      </c>
      <c r="D16" s="4"/>
      <c r="E16" s="12">
        <v>77433</v>
      </c>
      <c r="F16" s="12"/>
      <c r="G16" s="15">
        <f t="shared" si="0"/>
        <v>1.4629561104724439E-6</v>
      </c>
      <c r="H16" s="12"/>
      <c r="I16" s="12">
        <v>77433</v>
      </c>
      <c r="J16" s="4"/>
      <c r="K16" s="15">
        <f t="shared" si="1"/>
        <v>1.4629561104724439E-6</v>
      </c>
    </row>
    <row r="17" spans="1:11" ht="18.75" x14ac:dyDescent="0.45">
      <c r="A17" s="2" t="s">
        <v>59</v>
      </c>
      <c r="C17" s="4" t="s">
        <v>61</v>
      </c>
      <c r="D17" s="4"/>
      <c r="E17" s="12">
        <v>11997808144</v>
      </c>
      <c r="F17" s="12"/>
      <c r="G17" s="15">
        <f t="shared" si="0"/>
        <v>0.22667682688958002</v>
      </c>
      <c r="H17" s="12"/>
      <c r="I17" s="12">
        <v>11676438283</v>
      </c>
      <c r="J17" s="4"/>
      <c r="K17" s="15">
        <f t="shared" si="1"/>
        <v>0.2206051261693234</v>
      </c>
    </row>
    <row r="18" spans="1:11" ht="18.75" x14ac:dyDescent="0.45">
      <c r="A18" s="2" t="s">
        <v>59</v>
      </c>
      <c r="C18" s="4" t="s">
        <v>63</v>
      </c>
      <c r="D18" s="4"/>
      <c r="E18" s="12">
        <v>18680410881</v>
      </c>
      <c r="F18" s="12"/>
      <c r="G18" s="15">
        <f t="shared" si="0"/>
        <v>0.3529324867239404</v>
      </c>
      <c r="H18" s="12"/>
      <c r="I18" s="12">
        <v>18217260198</v>
      </c>
      <c r="J18" s="4"/>
      <c r="K18" s="15">
        <f t="shared" si="1"/>
        <v>0.34418209449111542</v>
      </c>
    </row>
    <row r="19" spans="1:11" ht="18.75" x14ac:dyDescent="0.45">
      <c r="A19" s="2" t="s">
        <v>59</v>
      </c>
      <c r="C19" s="4" t="s">
        <v>64</v>
      </c>
      <c r="D19" s="4"/>
      <c r="E19" s="12">
        <v>3327123264</v>
      </c>
      <c r="F19" s="12"/>
      <c r="G19" s="15">
        <f t="shared" si="0"/>
        <v>6.2859960344605295E-2</v>
      </c>
      <c r="H19" s="12"/>
      <c r="I19" s="12">
        <v>3223150662</v>
      </c>
      <c r="J19" s="4"/>
      <c r="K19" s="15">
        <f t="shared" si="1"/>
        <v>6.0895586583836377E-2</v>
      </c>
    </row>
    <row r="20" spans="1:11" ht="18.75" x14ac:dyDescent="0.45">
      <c r="A20" s="2" t="s">
        <v>65</v>
      </c>
      <c r="C20" s="4" t="s">
        <v>101</v>
      </c>
      <c r="D20" s="4"/>
      <c r="E20" s="12">
        <v>2772602832</v>
      </c>
      <c r="F20" s="12"/>
      <c r="G20" s="15">
        <f t="shared" si="0"/>
        <v>5.2383302403207967E-2</v>
      </c>
      <c r="H20" s="12"/>
      <c r="I20" s="12">
        <v>2772602832</v>
      </c>
      <c r="J20" s="4"/>
      <c r="K20" s="15">
        <f t="shared" si="1"/>
        <v>5.2383302403207967E-2</v>
      </c>
    </row>
    <row r="21" spans="1:11" ht="18.75" x14ac:dyDescent="0.45">
      <c r="A21" s="2" t="s">
        <v>65</v>
      </c>
      <c r="C21" s="4" t="s">
        <v>67</v>
      </c>
      <c r="D21" s="4"/>
      <c r="E21" s="12">
        <v>1741780515</v>
      </c>
      <c r="F21" s="12"/>
      <c r="G21" s="15">
        <f t="shared" si="0"/>
        <v>3.290778411686348E-2</v>
      </c>
      <c r="H21" s="12"/>
      <c r="I21" s="12">
        <v>1636087640</v>
      </c>
      <c r="J21" s="4"/>
      <c r="K21" s="15">
        <f t="shared" si="1"/>
        <v>3.0910908917469809E-2</v>
      </c>
    </row>
    <row r="22" spans="1:11" ht="18.75" x14ac:dyDescent="0.45">
      <c r="A22" s="2" t="s">
        <v>65</v>
      </c>
      <c r="C22" s="4" t="s">
        <v>68</v>
      </c>
      <c r="D22" s="4"/>
      <c r="E22" s="12">
        <v>11877782850</v>
      </c>
      <c r="F22" s="12"/>
      <c r="G22" s="15">
        <f t="shared" si="0"/>
        <v>0.22440916662498286</v>
      </c>
      <c r="H22" s="12"/>
      <c r="I22" s="12">
        <v>11402671536</v>
      </c>
      <c r="J22" s="4"/>
      <c r="K22" s="15">
        <f t="shared" si="1"/>
        <v>0.21543279995998355</v>
      </c>
    </row>
    <row r="23" spans="1:11" ht="18.75" thickBot="1" x14ac:dyDescent="0.45">
      <c r="E23" s="13">
        <f>SUM(E8:E22)</f>
        <v>52929133995</v>
      </c>
      <c r="F23" s="4"/>
      <c r="G23" s="16">
        <f>SUM(G8:G22)</f>
        <v>1</v>
      </c>
      <c r="H23" s="4"/>
      <c r="I23" s="13">
        <f>SUM(I8:I22)</f>
        <v>51460488091</v>
      </c>
      <c r="K23" s="16">
        <f>SUM(K8:K22)</f>
        <v>0.9722525990291333</v>
      </c>
    </row>
    <row r="24" spans="1:11" ht="18.75" thickTop="1" x14ac:dyDescent="0.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30" zoomScaleNormal="100" zoomScaleSheetLayoutView="130" workbookViewId="0">
      <selection activeCell="C11" sqref="C11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23" style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31" t="s">
        <v>0</v>
      </c>
      <c r="B2" s="31"/>
      <c r="C2" s="31"/>
      <c r="D2" s="31"/>
      <c r="E2" s="31"/>
    </row>
    <row r="3" spans="1:5" ht="27.75" x14ac:dyDescent="0.4">
      <c r="A3" s="31" t="s">
        <v>69</v>
      </c>
      <c r="B3" s="31"/>
      <c r="C3" s="31"/>
      <c r="D3" s="31"/>
      <c r="E3" s="31"/>
    </row>
    <row r="4" spans="1:5" ht="27.75" x14ac:dyDescent="0.4">
      <c r="A4" s="31" t="s">
        <v>2</v>
      </c>
      <c r="B4" s="31"/>
      <c r="C4" s="31"/>
      <c r="D4" s="31"/>
      <c r="E4" s="31"/>
    </row>
    <row r="6" spans="1:5" ht="27.75" x14ac:dyDescent="0.4">
      <c r="A6" s="31" t="s">
        <v>102</v>
      </c>
      <c r="C6" s="32" t="s">
        <v>71</v>
      </c>
      <c r="E6" s="32" t="s">
        <v>6</v>
      </c>
    </row>
    <row r="7" spans="1:5" ht="27.75" x14ac:dyDescent="0.4">
      <c r="A7" s="32" t="s">
        <v>102</v>
      </c>
      <c r="C7" s="34" t="s">
        <v>40</v>
      </c>
      <c r="E7" s="34" t="s">
        <v>40</v>
      </c>
    </row>
    <row r="8" spans="1:5" ht="18.75" x14ac:dyDescent="0.45">
      <c r="A8" s="2" t="s">
        <v>102</v>
      </c>
      <c r="C8" s="9">
        <v>133027749</v>
      </c>
      <c r="D8" s="4"/>
      <c r="E8" s="9">
        <v>133027749</v>
      </c>
    </row>
    <row r="9" spans="1:5" ht="18.75" x14ac:dyDescent="0.45">
      <c r="A9" s="2" t="s">
        <v>103</v>
      </c>
      <c r="C9" s="9">
        <v>370397</v>
      </c>
      <c r="D9" s="4"/>
      <c r="E9" s="9">
        <v>370397</v>
      </c>
    </row>
    <row r="10" spans="1:5" ht="18.75" x14ac:dyDescent="0.45">
      <c r="A10" s="2" t="s">
        <v>104</v>
      </c>
      <c r="C10" s="9">
        <v>11953383</v>
      </c>
      <c r="D10" s="4"/>
      <c r="E10" s="9">
        <v>11953383</v>
      </c>
    </row>
    <row r="11" spans="1:5" ht="19.5" thickBot="1" x14ac:dyDescent="0.5">
      <c r="A11" s="2" t="s">
        <v>78</v>
      </c>
      <c r="C11" s="11">
        <v>145351529</v>
      </c>
      <c r="D11" s="4"/>
      <c r="E11" s="11">
        <v>145351529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45" zoomScaleNormal="145" zoomScaleSheetLayoutView="145" workbookViewId="0">
      <selection activeCell="E10" sqref="E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31" t="s">
        <v>0</v>
      </c>
      <c r="B2" s="31"/>
      <c r="C2" s="31"/>
      <c r="D2" s="31"/>
      <c r="E2" s="31"/>
      <c r="F2" s="31"/>
      <c r="G2" s="31"/>
    </row>
    <row r="3" spans="1:7" ht="27.75" x14ac:dyDescent="0.4">
      <c r="A3" s="31" t="s">
        <v>69</v>
      </c>
      <c r="B3" s="31"/>
      <c r="C3" s="31"/>
      <c r="D3" s="31"/>
      <c r="E3" s="31"/>
      <c r="F3" s="31"/>
      <c r="G3" s="31"/>
    </row>
    <row r="4" spans="1:7" ht="27.75" x14ac:dyDescent="0.4">
      <c r="A4" s="31" t="s">
        <v>2</v>
      </c>
      <c r="B4" s="31"/>
      <c r="C4" s="31"/>
      <c r="D4" s="31"/>
      <c r="E4" s="31"/>
      <c r="F4" s="31"/>
      <c r="G4" s="31"/>
    </row>
    <row r="6" spans="1:7" ht="27.75" x14ac:dyDescent="0.4">
      <c r="A6" s="31" t="s">
        <v>73</v>
      </c>
      <c r="C6" s="32" t="s">
        <v>40</v>
      </c>
      <c r="E6" s="32" t="s">
        <v>92</v>
      </c>
      <c r="G6" s="32" t="s">
        <v>13</v>
      </c>
    </row>
    <row r="7" spans="1:7" ht="18.75" x14ac:dyDescent="0.45">
      <c r="A7" s="2" t="s">
        <v>105</v>
      </c>
      <c r="C7" s="12">
        <v>-540268041</v>
      </c>
      <c r="D7" s="4"/>
      <c r="E7" s="4">
        <v>-1.03</v>
      </c>
      <c r="F7" s="4"/>
      <c r="G7" s="4">
        <v>-0.06</v>
      </c>
    </row>
    <row r="8" spans="1:7" ht="18.75" x14ac:dyDescent="0.45">
      <c r="A8" s="2" t="s">
        <v>106</v>
      </c>
      <c r="C8" s="12">
        <v>1637434563</v>
      </c>
      <c r="D8" s="4"/>
      <c r="E8" s="4">
        <v>3.11</v>
      </c>
      <c r="F8" s="4"/>
      <c r="G8" s="4">
        <v>0.18</v>
      </c>
    </row>
    <row r="9" spans="1:7" ht="18.75" x14ac:dyDescent="0.45">
      <c r="A9" s="2" t="s">
        <v>107</v>
      </c>
      <c r="C9" s="12">
        <v>52929133995</v>
      </c>
      <c r="D9" s="4"/>
      <c r="E9" s="4">
        <v>100.61</v>
      </c>
      <c r="F9" s="4"/>
      <c r="G9" s="4">
        <v>5.66</v>
      </c>
    </row>
    <row r="10" spans="1:7" ht="18.75" thickBot="1" x14ac:dyDescent="0.45">
      <c r="C10" s="14">
        <f>SUM(C7:C9)</f>
        <v>54026300517</v>
      </c>
      <c r="E10" s="7">
        <f>SUM(E7:E9)</f>
        <v>102.69</v>
      </c>
      <c r="G10" s="7">
        <f>SUM(G7:G9)</f>
        <v>5.78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9"/>
  <sheetViews>
    <sheetView rightToLeft="1" view="pageBreakPreview" zoomScale="60" zoomScaleNormal="100" workbookViewId="0">
      <selection activeCell="K12" sqref="A12:K15"/>
    </sheetView>
  </sheetViews>
  <sheetFormatPr defaultRowHeight="18" x14ac:dyDescent="0.4"/>
  <cols>
    <col min="1" max="1" width="21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7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7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6" spans="1:37" ht="27.75" x14ac:dyDescent="0.4">
      <c r="A6" s="32" t="s">
        <v>21</v>
      </c>
      <c r="B6" s="32" t="s">
        <v>21</v>
      </c>
      <c r="C6" s="32" t="s">
        <v>21</v>
      </c>
      <c r="D6" s="32" t="s">
        <v>21</v>
      </c>
      <c r="E6" s="32" t="s">
        <v>21</v>
      </c>
      <c r="F6" s="32" t="s">
        <v>21</v>
      </c>
      <c r="G6" s="32" t="s">
        <v>21</v>
      </c>
      <c r="H6" s="32" t="s">
        <v>21</v>
      </c>
      <c r="I6" s="32" t="s">
        <v>21</v>
      </c>
      <c r="J6" s="32" t="s">
        <v>21</v>
      </c>
      <c r="K6" s="32" t="s">
        <v>21</v>
      </c>
      <c r="L6" s="32" t="s">
        <v>21</v>
      </c>
      <c r="M6" s="32" t="s">
        <v>21</v>
      </c>
      <c r="O6" s="32" t="s">
        <v>4</v>
      </c>
      <c r="P6" s="32" t="s">
        <v>4</v>
      </c>
      <c r="Q6" s="32" t="s">
        <v>4</v>
      </c>
      <c r="R6" s="32" t="s">
        <v>4</v>
      </c>
      <c r="S6" s="32" t="s">
        <v>4</v>
      </c>
      <c r="U6" s="32" t="s">
        <v>5</v>
      </c>
      <c r="V6" s="32" t="s">
        <v>5</v>
      </c>
      <c r="W6" s="32" t="s">
        <v>5</v>
      </c>
      <c r="X6" s="32" t="s">
        <v>5</v>
      </c>
      <c r="Y6" s="32" t="s">
        <v>5</v>
      </c>
      <c r="Z6" s="32" t="s">
        <v>5</v>
      </c>
      <c r="AA6" s="32" t="s">
        <v>5</v>
      </c>
      <c r="AC6" s="32" t="s">
        <v>6</v>
      </c>
      <c r="AD6" s="32" t="s">
        <v>6</v>
      </c>
      <c r="AE6" s="32" t="s">
        <v>6</v>
      </c>
      <c r="AF6" s="32" t="s">
        <v>6</v>
      </c>
      <c r="AG6" s="32" t="s">
        <v>6</v>
      </c>
      <c r="AH6" s="32" t="s">
        <v>6</v>
      </c>
      <c r="AI6" s="32" t="s">
        <v>6</v>
      </c>
      <c r="AJ6" s="32" t="s">
        <v>6</v>
      </c>
      <c r="AK6" s="32" t="s">
        <v>6</v>
      </c>
    </row>
    <row r="7" spans="1:37" ht="27.75" x14ac:dyDescent="0.4">
      <c r="A7" s="33" t="s">
        <v>22</v>
      </c>
      <c r="C7" s="33" t="s">
        <v>23</v>
      </c>
      <c r="E7" s="33" t="s">
        <v>24</v>
      </c>
      <c r="G7" s="33" t="s">
        <v>25</v>
      </c>
      <c r="I7" s="33" t="s">
        <v>26</v>
      </c>
      <c r="K7" s="33" t="s">
        <v>27</v>
      </c>
      <c r="M7" s="33" t="s">
        <v>20</v>
      </c>
      <c r="O7" s="33" t="s">
        <v>7</v>
      </c>
      <c r="Q7" s="33" t="s">
        <v>8</v>
      </c>
      <c r="S7" s="33" t="s">
        <v>9</v>
      </c>
      <c r="U7" s="34" t="s">
        <v>10</v>
      </c>
      <c r="V7" s="34" t="s">
        <v>10</v>
      </c>
      <c r="W7" s="34" t="s">
        <v>10</v>
      </c>
      <c r="Y7" s="34" t="s">
        <v>11</v>
      </c>
      <c r="Z7" s="34" t="s">
        <v>11</v>
      </c>
      <c r="AA7" s="34" t="s">
        <v>11</v>
      </c>
      <c r="AC7" s="33" t="s">
        <v>7</v>
      </c>
      <c r="AE7" s="33" t="s">
        <v>28</v>
      </c>
      <c r="AG7" s="33" t="s">
        <v>8</v>
      </c>
      <c r="AI7" s="33" t="s">
        <v>9</v>
      </c>
      <c r="AK7" s="33" t="s">
        <v>13</v>
      </c>
    </row>
    <row r="8" spans="1:37" ht="27.75" x14ac:dyDescent="0.4">
      <c r="A8" s="32" t="s">
        <v>22</v>
      </c>
      <c r="C8" s="32" t="s">
        <v>23</v>
      </c>
      <c r="E8" s="32" t="s">
        <v>24</v>
      </c>
      <c r="G8" s="32" t="s">
        <v>25</v>
      </c>
      <c r="I8" s="32" t="s">
        <v>26</v>
      </c>
      <c r="K8" s="32" t="s">
        <v>27</v>
      </c>
      <c r="M8" s="32" t="s">
        <v>20</v>
      </c>
      <c r="O8" s="32" t="s">
        <v>7</v>
      </c>
      <c r="Q8" s="32" t="s">
        <v>8</v>
      </c>
      <c r="S8" s="32" t="s">
        <v>9</v>
      </c>
      <c r="U8" s="34" t="s">
        <v>7</v>
      </c>
      <c r="W8" s="34" t="s">
        <v>8</v>
      </c>
      <c r="Y8" s="34" t="s">
        <v>7</v>
      </c>
      <c r="AA8" s="34" t="s">
        <v>14</v>
      </c>
      <c r="AC8" s="32" t="s">
        <v>7</v>
      </c>
      <c r="AE8" s="32" t="s">
        <v>28</v>
      </c>
      <c r="AG8" s="32" t="s">
        <v>8</v>
      </c>
      <c r="AI8" s="32" t="s">
        <v>9</v>
      </c>
      <c r="AK8" s="32" t="s">
        <v>13</v>
      </c>
    </row>
    <row r="9" spans="1:37" s="4" customFormat="1" ht="18.75" x14ac:dyDescent="0.45">
      <c r="A9" s="8" t="s">
        <v>29</v>
      </c>
      <c r="C9" s="4" t="s">
        <v>30</v>
      </c>
      <c r="E9" s="4" t="s">
        <v>30</v>
      </c>
      <c r="G9" s="4" t="s">
        <v>31</v>
      </c>
      <c r="I9" s="4" t="s">
        <v>32</v>
      </c>
      <c r="K9" s="9">
        <v>18</v>
      </c>
      <c r="M9" s="9">
        <v>18</v>
      </c>
      <c r="O9" s="9">
        <v>0</v>
      </c>
      <c r="Q9" s="9">
        <v>0</v>
      </c>
      <c r="S9" s="9">
        <v>0</v>
      </c>
      <c r="U9" s="9">
        <v>82900</v>
      </c>
      <c r="W9" s="9">
        <v>79362945926</v>
      </c>
      <c r="Y9" s="9">
        <v>0</v>
      </c>
      <c r="AA9" s="9">
        <v>0</v>
      </c>
      <c r="AC9" s="9">
        <v>82900</v>
      </c>
      <c r="AE9" s="9">
        <v>976300</v>
      </c>
      <c r="AG9" s="9">
        <v>79362945909</v>
      </c>
      <c r="AI9" s="9">
        <v>80920600482</v>
      </c>
      <c r="AK9" s="4" t="s">
        <v>33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3"/>
  <sheetViews>
    <sheetView rightToLeft="1" view="pageBreakPreview" topLeftCell="C1" zoomScale="60" zoomScaleNormal="100" workbookViewId="0">
      <selection activeCell="J27" sqref="I27:J27"/>
    </sheetView>
  </sheetViews>
  <sheetFormatPr defaultRowHeight="18" x14ac:dyDescent="0.4"/>
  <cols>
    <col min="1" max="1" width="28.42578125" style="4" bestFit="1" customWidth="1"/>
    <col min="2" max="2" width="1" style="4" customWidth="1"/>
    <col min="3" max="3" width="21.5703125" style="4" bestFit="1" customWidth="1"/>
    <col min="4" max="4" width="1" style="4" customWidth="1"/>
    <col min="5" max="5" width="14.28515625" style="4" bestFit="1" customWidth="1"/>
    <col min="6" max="6" width="1" style="4" customWidth="1"/>
    <col min="7" max="7" width="15.71093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18.7109375" style="4" bestFit="1" customWidth="1"/>
    <col min="12" max="12" width="1" style="4" customWidth="1"/>
    <col min="13" max="13" width="16.140625" style="4" bestFit="1" customWidth="1"/>
    <col min="14" max="14" width="1" style="4" customWidth="1"/>
    <col min="15" max="15" width="16.140625" style="4" bestFit="1" customWidth="1"/>
    <col min="16" max="16" width="1" style="4" customWidth="1"/>
    <col min="17" max="17" width="16.140625" style="4" bestFit="1" customWidth="1"/>
    <col min="18" max="18" width="1" style="4" customWidth="1"/>
    <col min="19" max="19" width="26.140625" style="4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 x14ac:dyDescent="0.4">
      <c r="A6" s="31" t="s">
        <v>35</v>
      </c>
      <c r="C6" s="32" t="s">
        <v>36</v>
      </c>
      <c r="D6" s="32" t="s">
        <v>36</v>
      </c>
      <c r="E6" s="32" t="s">
        <v>36</v>
      </c>
      <c r="F6" s="32" t="s">
        <v>36</v>
      </c>
      <c r="G6" s="32" t="s">
        <v>36</v>
      </c>
      <c r="H6" s="32" t="s">
        <v>36</v>
      </c>
      <c r="I6" s="32" t="s">
        <v>36</v>
      </c>
      <c r="K6" s="32" t="s">
        <v>4</v>
      </c>
      <c r="M6" s="32" t="s">
        <v>5</v>
      </c>
      <c r="N6" s="32" t="s">
        <v>5</v>
      </c>
      <c r="O6" s="32" t="s">
        <v>5</v>
      </c>
      <c r="Q6" s="32" t="s">
        <v>6</v>
      </c>
      <c r="R6" s="32" t="s">
        <v>6</v>
      </c>
      <c r="S6" s="32" t="s">
        <v>6</v>
      </c>
    </row>
    <row r="7" spans="1:19" ht="27.75" x14ac:dyDescent="0.4">
      <c r="A7" s="31" t="s">
        <v>35</v>
      </c>
      <c r="C7" s="34" t="s">
        <v>37</v>
      </c>
      <c r="E7" s="6" t="s">
        <v>38</v>
      </c>
      <c r="G7" s="6" t="s">
        <v>39</v>
      </c>
      <c r="I7" s="6" t="s">
        <v>27</v>
      </c>
      <c r="K7" s="6" t="s">
        <v>40</v>
      </c>
      <c r="M7" s="6" t="s">
        <v>41</v>
      </c>
      <c r="O7" s="6" t="s">
        <v>42</v>
      </c>
      <c r="Q7" s="6" t="s">
        <v>40</v>
      </c>
      <c r="S7" s="6" t="s">
        <v>34</v>
      </c>
    </row>
    <row r="8" spans="1:19" ht="18.75" x14ac:dyDescent="0.45">
      <c r="A8" s="8" t="s">
        <v>43</v>
      </c>
      <c r="C8" s="4" t="s">
        <v>44</v>
      </c>
      <c r="E8" s="4" t="s">
        <v>45</v>
      </c>
      <c r="G8" s="4" t="s">
        <v>46</v>
      </c>
      <c r="I8" s="9">
        <v>10</v>
      </c>
      <c r="K8" s="9">
        <v>0</v>
      </c>
      <c r="M8" s="9">
        <v>11822235</v>
      </c>
      <c r="O8" s="9">
        <v>0</v>
      </c>
      <c r="Q8" s="9">
        <v>11822235</v>
      </c>
      <c r="S8" s="4">
        <v>0</v>
      </c>
    </row>
    <row r="9" spans="1:19" ht="18.75" x14ac:dyDescent="0.45">
      <c r="A9" s="8" t="s">
        <v>47</v>
      </c>
      <c r="C9" s="4" t="s">
        <v>48</v>
      </c>
      <c r="E9" s="4" t="s">
        <v>45</v>
      </c>
      <c r="G9" s="4" t="s">
        <v>46</v>
      </c>
      <c r="I9" s="9">
        <v>10</v>
      </c>
      <c r="K9" s="9">
        <v>0</v>
      </c>
      <c r="M9" s="9">
        <v>3131002350</v>
      </c>
      <c r="O9" s="9">
        <v>0</v>
      </c>
      <c r="Q9" s="9">
        <v>3131002350</v>
      </c>
      <c r="S9" s="4">
        <v>0.34</v>
      </c>
    </row>
    <row r="10" spans="1:19" ht="18.75" x14ac:dyDescent="0.45">
      <c r="A10" s="8" t="s">
        <v>49</v>
      </c>
      <c r="C10" s="4" t="s">
        <v>50</v>
      </c>
      <c r="E10" s="4" t="s">
        <v>45</v>
      </c>
      <c r="G10" s="4" t="s">
        <v>46</v>
      </c>
      <c r="I10" s="9">
        <v>0</v>
      </c>
      <c r="K10" s="9">
        <v>0</v>
      </c>
      <c r="M10" s="9">
        <v>49077434637</v>
      </c>
      <c r="O10" s="9">
        <v>48608602385</v>
      </c>
      <c r="Q10" s="9">
        <v>468832252</v>
      </c>
      <c r="S10" s="4">
        <v>0.05</v>
      </c>
    </row>
    <row r="11" spans="1:19" ht="18.75" x14ac:dyDescent="0.45">
      <c r="A11" s="8" t="s">
        <v>51</v>
      </c>
      <c r="C11" s="4" t="s">
        <v>52</v>
      </c>
      <c r="E11" s="4" t="s">
        <v>45</v>
      </c>
      <c r="G11" s="4" t="s">
        <v>46</v>
      </c>
      <c r="I11" s="9">
        <v>0</v>
      </c>
      <c r="K11" s="9">
        <v>0</v>
      </c>
      <c r="M11" s="9">
        <v>304305</v>
      </c>
      <c r="O11" s="9">
        <v>0</v>
      </c>
      <c r="Q11" s="9">
        <v>304305</v>
      </c>
      <c r="S11" s="4">
        <v>0</v>
      </c>
    </row>
    <row r="12" spans="1:19" ht="18.75" x14ac:dyDescent="0.45">
      <c r="A12" s="8" t="s">
        <v>51</v>
      </c>
      <c r="C12" s="4" t="s">
        <v>53</v>
      </c>
      <c r="E12" s="4" t="s">
        <v>54</v>
      </c>
      <c r="G12" s="4" t="s">
        <v>46</v>
      </c>
      <c r="I12" s="9">
        <v>0</v>
      </c>
      <c r="K12" s="9">
        <v>0</v>
      </c>
      <c r="M12" s="9">
        <v>50000000</v>
      </c>
      <c r="O12" s="9">
        <v>0</v>
      </c>
      <c r="Q12" s="9">
        <v>50000000</v>
      </c>
      <c r="S12" s="4">
        <v>0.01</v>
      </c>
    </row>
    <row r="13" spans="1:19" ht="18.75" x14ac:dyDescent="0.45">
      <c r="A13" s="8" t="s">
        <v>55</v>
      </c>
      <c r="C13" s="4" t="s">
        <v>56</v>
      </c>
      <c r="E13" s="4" t="s">
        <v>45</v>
      </c>
      <c r="G13" s="4" t="s">
        <v>46</v>
      </c>
      <c r="I13" s="9">
        <v>8</v>
      </c>
      <c r="K13" s="9">
        <v>0</v>
      </c>
      <c r="M13" s="9">
        <v>160146</v>
      </c>
      <c r="O13" s="9">
        <v>0</v>
      </c>
      <c r="Q13" s="9">
        <v>160146</v>
      </c>
      <c r="S13" s="4">
        <v>0</v>
      </c>
    </row>
    <row r="14" spans="1:19" ht="18.75" x14ac:dyDescent="0.45">
      <c r="A14" s="8" t="s">
        <v>57</v>
      </c>
      <c r="C14" s="4" t="s">
        <v>58</v>
      </c>
      <c r="E14" s="4" t="s">
        <v>45</v>
      </c>
      <c r="G14" s="4" t="s">
        <v>46</v>
      </c>
      <c r="I14" s="9">
        <v>10</v>
      </c>
      <c r="K14" s="9">
        <v>0</v>
      </c>
      <c r="M14" s="9">
        <v>890755</v>
      </c>
      <c r="O14" s="9">
        <v>0</v>
      </c>
      <c r="Q14" s="9">
        <v>890755</v>
      </c>
      <c r="S14" s="4">
        <v>0</v>
      </c>
    </row>
    <row r="15" spans="1:19" ht="18.75" x14ac:dyDescent="0.45">
      <c r="A15" s="8" t="s">
        <v>59</v>
      </c>
      <c r="C15" s="4" t="s">
        <v>60</v>
      </c>
      <c r="E15" s="4" t="s">
        <v>45</v>
      </c>
      <c r="G15" s="4" t="s">
        <v>46</v>
      </c>
      <c r="I15" s="9">
        <v>0</v>
      </c>
      <c r="K15" s="9">
        <v>0</v>
      </c>
      <c r="M15" s="9">
        <v>904347021</v>
      </c>
      <c r="O15" s="9">
        <v>904180800</v>
      </c>
      <c r="Q15" s="9">
        <v>166221</v>
      </c>
      <c r="S15" s="4">
        <v>0</v>
      </c>
    </row>
    <row r="16" spans="1:19" ht="18.75" x14ac:dyDescent="0.45">
      <c r="A16" s="8" t="s">
        <v>59</v>
      </c>
      <c r="C16" s="4" t="s">
        <v>61</v>
      </c>
      <c r="E16" s="4" t="s">
        <v>62</v>
      </c>
      <c r="G16" s="4" t="s">
        <v>46</v>
      </c>
      <c r="I16" s="9">
        <v>23</v>
      </c>
      <c r="K16" s="9">
        <v>0</v>
      </c>
      <c r="M16" s="9">
        <v>170000000000</v>
      </c>
      <c r="O16" s="9">
        <v>0</v>
      </c>
      <c r="Q16" s="9">
        <v>170000000000</v>
      </c>
      <c r="S16" s="4">
        <v>18.190000000000001</v>
      </c>
    </row>
    <row r="17" spans="1:19" ht="18.75" x14ac:dyDescent="0.45">
      <c r="A17" s="8" t="s">
        <v>59</v>
      </c>
      <c r="C17" s="4" t="s">
        <v>63</v>
      </c>
      <c r="E17" s="4" t="s">
        <v>62</v>
      </c>
      <c r="G17" s="4" t="s">
        <v>46</v>
      </c>
      <c r="I17" s="9">
        <v>23</v>
      </c>
      <c r="K17" s="9">
        <v>0</v>
      </c>
      <c r="M17" s="9">
        <v>245000000000</v>
      </c>
      <c r="O17" s="9">
        <v>0</v>
      </c>
      <c r="Q17" s="9">
        <v>245000000000</v>
      </c>
      <c r="S17" s="4">
        <v>26.22</v>
      </c>
    </row>
    <row r="18" spans="1:19" ht="18.75" x14ac:dyDescent="0.45">
      <c r="A18" s="8" t="s">
        <v>59</v>
      </c>
      <c r="C18" s="4" t="s">
        <v>64</v>
      </c>
      <c r="E18" s="4" t="s">
        <v>62</v>
      </c>
      <c r="G18" s="4" t="s">
        <v>46</v>
      </c>
      <c r="I18" s="9">
        <v>23</v>
      </c>
      <c r="K18" s="9">
        <v>0</v>
      </c>
      <c r="M18" s="9">
        <v>55000000000</v>
      </c>
      <c r="O18" s="9">
        <v>0</v>
      </c>
      <c r="Q18" s="9">
        <v>55000000000</v>
      </c>
      <c r="S18" s="4">
        <v>5.89</v>
      </c>
    </row>
    <row r="19" spans="1:19" ht="18.75" x14ac:dyDescent="0.45">
      <c r="A19" s="8" t="s">
        <v>65</v>
      </c>
      <c r="C19" s="4" t="s">
        <v>66</v>
      </c>
      <c r="E19" s="4" t="s">
        <v>45</v>
      </c>
      <c r="G19" s="4" t="s">
        <v>46</v>
      </c>
      <c r="I19" s="9">
        <v>0</v>
      </c>
      <c r="K19" s="9">
        <v>0</v>
      </c>
      <c r="M19" s="9">
        <v>27238308652</v>
      </c>
      <c r="O19" s="9">
        <v>27000270000</v>
      </c>
      <c r="Q19" s="9">
        <v>238038652</v>
      </c>
      <c r="S19" s="4">
        <v>0.03</v>
      </c>
    </row>
    <row r="20" spans="1:19" ht="18.75" x14ac:dyDescent="0.45">
      <c r="A20" s="8" t="s">
        <v>65</v>
      </c>
      <c r="C20" s="4" t="s">
        <v>67</v>
      </c>
      <c r="E20" s="4" t="s">
        <v>62</v>
      </c>
      <c r="G20" s="4" t="s">
        <v>46</v>
      </c>
      <c r="I20" s="9">
        <v>23</v>
      </c>
      <c r="K20" s="9">
        <v>0</v>
      </c>
      <c r="M20" s="9">
        <v>64910000000</v>
      </c>
      <c r="O20" s="9">
        <v>27000000000</v>
      </c>
      <c r="Q20" s="9">
        <v>37910000000</v>
      </c>
      <c r="S20" s="4">
        <v>4.0599999999999996</v>
      </c>
    </row>
    <row r="21" spans="1:19" ht="18.75" x14ac:dyDescent="0.45">
      <c r="A21" s="8" t="s">
        <v>65</v>
      </c>
      <c r="C21" s="4" t="s">
        <v>68</v>
      </c>
      <c r="E21" s="4" t="s">
        <v>62</v>
      </c>
      <c r="G21" s="4" t="s">
        <v>46</v>
      </c>
      <c r="I21" s="9">
        <v>23</v>
      </c>
      <c r="K21" s="9">
        <v>0</v>
      </c>
      <c r="M21" s="9">
        <v>251327000000</v>
      </c>
      <c r="O21" s="9">
        <v>0</v>
      </c>
      <c r="Q21" s="9">
        <v>251327000000</v>
      </c>
      <c r="S21" s="4">
        <v>26.89</v>
      </c>
    </row>
    <row r="22" spans="1:19" ht="18.75" thickBot="1" x14ac:dyDescent="0.45">
      <c r="K22" s="10">
        <f>SUM(K8:K21)</f>
        <v>0</v>
      </c>
      <c r="M22" s="10">
        <f>SUM(M8:M21)</f>
        <v>866651270101</v>
      </c>
      <c r="O22" s="10">
        <f>SUM(O8:O21)</f>
        <v>103513053185</v>
      </c>
      <c r="Q22" s="10">
        <f>SUM(Q8:Q21)</f>
        <v>763138216916</v>
      </c>
      <c r="S22" s="7">
        <f>SUM(S8:S21)</f>
        <v>81.680000000000007</v>
      </c>
    </row>
    <row r="23" spans="1:19" ht="18.75" thickTop="1" x14ac:dyDescent="0.4"/>
  </sheetData>
  <mergeCells count="9">
    <mergeCell ref="C6:I6"/>
    <mergeCell ref="A2:S2"/>
    <mergeCell ref="A3:S3"/>
    <mergeCell ref="A4:S4"/>
    <mergeCell ref="Q6:S6"/>
    <mergeCell ref="K6"/>
    <mergeCell ref="M6:O6"/>
    <mergeCell ref="A6:A7"/>
    <mergeCell ref="C7"/>
  </mergeCells>
  <pageMargins left="0.7" right="0.7" top="0.75" bottom="0.75" header="0.3" footer="0.3"/>
  <pageSetup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"/>
  <sheetViews>
    <sheetView rightToLeft="1" view="pageBreakPreview" zoomScale="60" zoomScaleNormal="100" workbookViewId="0">
      <selection activeCell="I31" sqref="I31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 x14ac:dyDescent="0.4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 x14ac:dyDescent="0.4">
      <c r="A6" s="32" t="s">
        <v>70</v>
      </c>
      <c r="B6" s="32" t="s">
        <v>70</v>
      </c>
      <c r="C6" s="32" t="s">
        <v>70</v>
      </c>
      <c r="D6" s="32" t="s">
        <v>70</v>
      </c>
      <c r="E6" s="32" t="s">
        <v>70</v>
      </c>
      <c r="F6" s="32" t="s">
        <v>70</v>
      </c>
      <c r="G6" s="32" t="s">
        <v>70</v>
      </c>
      <c r="I6" s="32" t="s">
        <v>71</v>
      </c>
      <c r="J6" s="32" t="s">
        <v>71</v>
      </c>
      <c r="K6" s="32" t="s">
        <v>71</v>
      </c>
      <c r="L6" s="32" t="s">
        <v>71</v>
      </c>
      <c r="M6" s="32" t="s">
        <v>71</v>
      </c>
      <c r="O6" s="32" t="s">
        <v>72</v>
      </c>
      <c r="P6" s="32" t="s">
        <v>72</v>
      </c>
      <c r="Q6" s="32" t="s">
        <v>72</v>
      </c>
      <c r="R6" s="32" t="s">
        <v>72</v>
      </c>
      <c r="S6" s="32" t="s">
        <v>72</v>
      </c>
    </row>
    <row r="7" spans="1:19" ht="27.75" x14ac:dyDescent="0.4">
      <c r="A7" s="6" t="s">
        <v>73</v>
      </c>
      <c r="C7" s="6" t="s">
        <v>74</v>
      </c>
      <c r="E7" s="6" t="s">
        <v>26</v>
      </c>
      <c r="G7" s="6" t="s">
        <v>27</v>
      </c>
      <c r="I7" s="6" t="s">
        <v>75</v>
      </c>
      <c r="K7" s="6" t="s">
        <v>76</v>
      </c>
      <c r="M7" s="6" t="s">
        <v>77</v>
      </c>
      <c r="O7" s="6" t="s">
        <v>75</v>
      </c>
      <c r="Q7" s="6" t="s">
        <v>76</v>
      </c>
      <c r="S7" s="34" t="s">
        <v>77</v>
      </c>
    </row>
    <row r="8" spans="1:19" ht="18.75" x14ac:dyDescent="0.45">
      <c r="A8" s="2" t="s">
        <v>29</v>
      </c>
      <c r="C8" s="4" t="s">
        <v>78</v>
      </c>
      <c r="D8" s="4"/>
      <c r="E8" s="4" t="s">
        <v>32</v>
      </c>
      <c r="F8" s="4"/>
      <c r="G8" s="9">
        <v>18</v>
      </c>
      <c r="H8" s="4"/>
      <c r="I8" s="12">
        <v>79779990</v>
      </c>
      <c r="J8" s="12"/>
      <c r="K8" s="12" t="s">
        <v>78</v>
      </c>
      <c r="L8" s="12"/>
      <c r="M8" s="12">
        <v>79779990</v>
      </c>
      <c r="N8" s="12"/>
      <c r="O8" s="12">
        <f>79779990+4850693725</f>
        <v>4930473715</v>
      </c>
      <c r="P8" s="12"/>
      <c r="Q8" s="12">
        <v>0</v>
      </c>
      <c r="R8" s="12"/>
      <c r="S8" s="12">
        <f>O8+Q8</f>
        <v>4930473715</v>
      </c>
    </row>
    <row r="9" spans="1:19" ht="18.75" x14ac:dyDescent="0.45">
      <c r="A9" s="2" t="s">
        <v>43</v>
      </c>
      <c r="C9" s="9">
        <v>28</v>
      </c>
      <c r="D9" s="4"/>
      <c r="E9" s="4" t="s">
        <v>78</v>
      </c>
      <c r="F9" s="4"/>
      <c r="G9" s="9">
        <v>20</v>
      </c>
      <c r="H9" s="4"/>
      <c r="I9" s="12">
        <v>1049076624</v>
      </c>
      <c r="J9" s="12"/>
      <c r="K9" s="12">
        <v>-1008818</v>
      </c>
      <c r="L9" s="12"/>
      <c r="M9" s="12">
        <v>1050085442</v>
      </c>
      <c r="N9" s="12"/>
      <c r="O9" s="12">
        <v>1049076624</v>
      </c>
      <c r="P9" s="12"/>
      <c r="Q9" s="12">
        <v>-1008818</v>
      </c>
      <c r="R9" s="12"/>
      <c r="S9" s="12">
        <f>O9+Q9</f>
        <v>1048067806</v>
      </c>
    </row>
    <row r="10" spans="1:19" ht="18.75" x14ac:dyDescent="0.45">
      <c r="A10" s="2" t="s">
        <v>43</v>
      </c>
      <c r="C10" s="9">
        <v>27</v>
      </c>
      <c r="D10" s="4"/>
      <c r="E10" s="4" t="s">
        <v>78</v>
      </c>
      <c r="F10" s="4"/>
      <c r="G10" s="9">
        <v>10</v>
      </c>
      <c r="H10" s="4"/>
      <c r="I10" s="12">
        <v>-1494132</v>
      </c>
      <c r="J10" s="12"/>
      <c r="K10" s="12">
        <v>-13824</v>
      </c>
      <c r="L10" s="12"/>
      <c r="M10" s="12">
        <v>-1480308</v>
      </c>
      <c r="N10" s="12"/>
      <c r="O10" s="12">
        <v>-1494132</v>
      </c>
      <c r="P10" s="12"/>
      <c r="Q10" s="12">
        <v>-13824</v>
      </c>
      <c r="R10" s="12"/>
      <c r="S10" s="12">
        <f t="shared" ref="S10:S23" si="0">O10+Q10</f>
        <v>-1507956</v>
      </c>
    </row>
    <row r="11" spans="1:19" ht="18.75" x14ac:dyDescent="0.45">
      <c r="A11" s="2" t="s">
        <v>43</v>
      </c>
      <c r="C11" s="9">
        <v>20</v>
      </c>
      <c r="D11" s="4"/>
      <c r="E11" s="4" t="s">
        <v>78</v>
      </c>
      <c r="F11" s="4"/>
      <c r="G11" s="9">
        <v>21</v>
      </c>
      <c r="H11" s="4"/>
      <c r="I11" s="12">
        <v>1440167208</v>
      </c>
      <c r="J11" s="12"/>
      <c r="K11" s="12">
        <v>-3932505</v>
      </c>
      <c r="L11" s="12"/>
      <c r="M11" s="12">
        <v>1444099713</v>
      </c>
      <c r="N11" s="12"/>
      <c r="O11" s="12">
        <v>1440167208</v>
      </c>
      <c r="P11" s="12"/>
      <c r="Q11" s="12">
        <v>-3932505</v>
      </c>
      <c r="R11" s="12"/>
      <c r="S11" s="12">
        <f t="shared" si="0"/>
        <v>1436234703</v>
      </c>
    </row>
    <row r="12" spans="1:19" ht="18.75" x14ac:dyDescent="0.45">
      <c r="A12" s="2" t="s">
        <v>47</v>
      </c>
      <c r="C12" s="9">
        <v>1</v>
      </c>
      <c r="D12" s="4"/>
      <c r="E12" s="4" t="s">
        <v>78</v>
      </c>
      <c r="F12" s="4"/>
      <c r="G12" s="9">
        <v>10</v>
      </c>
      <c r="H12" s="4"/>
      <c r="I12" s="12">
        <v>25054207</v>
      </c>
      <c r="J12" s="12"/>
      <c r="K12" s="12">
        <v>43</v>
      </c>
      <c r="L12" s="12"/>
      <c r="M12" s="12">
        <v>25054164</v>
      </c>
      <c r="N12" s="12"/>
      <c r="O12" s="12">
        <v>25054207</v>
      </c>
      <c r="P12" s="12"/>
      <c r="Q12" s="12">
        <v>43</v>
      </c>
      <c r="R12" s="12"/>
      <c r="S12" s="12">
        <f t="shared" si="0"/>
        <v>25054250</v>
      </c>
    </row>
    <row r="13" spans="1:19" ht="18.75" x14ac:dyDescent="0.45">
      <c r="A13" s="2" t="s">
        <v>49</v>
      </c>
      <c r="C13" s="9">
        <v>30</v>
      </c>
      <c r="D13" s="4"/>
      <c r="E13" s="4" t="s">
        <v>78</v>
      </c>
      <c r="F13" s="4"/>
      <c r="G13" s="9">
        <v>0</v>
      </c>
      <c r="H13" s="4"/>
      <c r="I13" s="12">
        <v>18690616</v>
      </c>
      <c r="J13" s="12"/>
      <c r="K13" s="12">
        <v>0</v>
      </c>
      <c r="L13" s="12"/>
      <c r="M13" s="12">
        <v>18690616</v>
      </c>
      <c r="N13" s="12"/>
      <c r="O13" s="12">
        <v>18690616</v>
      </c>
      <c r="P13" s="12"/>
      <c r="Q13" s="12">
        <v>0</v>
      </c>
      <c r="R13" s="12"/>
      <c r="S13" s="12">
        <f t="shared" si="0"/>
        <v>18690616</v>
      </c>
    </row>
    <row r="14" spans="1:19" ht="18.75" x14ac:dyDescent="0.45">
      <c r="A14" s="2" t="s">
        <v>51</v>
      </c>
      <c r="C14" s="9">
        <v>23</v>
      </c>
      <c r="D14" s="4"/>
      <c r="E14" s="4" t="s">
        <v>78</v>
      </c>
      <c r="F14" s="4"/>
      <c r="G14" s="9">
        <v>0</v>
      </c>
      <c r="H14" s="4"/>
      <c r="I14" s="12">
        <v>27025</v>
      </c>
      <c r="J14" s="12"/>
      <c r="K14" s="12">
        <v>0</v>
      </c>
      <c r="L14" s="12"/>
      <c r="M14" s="12">
        <v>27025</v>
      </c>
      <c r="N14" s="12"/>
      <c r="O14" s="12">
        <v>27025</v>
      </c>
      <c r="P14" s="12"/>
      <c r="Q14" s="12">
        <v>0</v>
      </c>
      <c r="R14" s="12"/>
      <c r="S14" s="12">
        <f t="shared" si="0"/>
        <v>27025</v>
      </c>
    </row>
    <row r="15" spans="1:19" ht="18.75" x14ac:dyDescent="0.45">
      <c r="A15" s="2" t="s">
        <v>55</v>
      </c>
      <c r="C15" s="9">
        <v>1</v>
      </c>
      <c r="D15" s="4"/>
      <c r="E15" s="4" t="s">
        <v>78</v>
      </c>
      <c r="F15" s="4"/>
      <c r="G15" s="9">
        <v>8</v>
      </c>
      <c r="H15" s="4"/>
      <c r="I15" s="12">
        <v>4156</v>
      </c>
      <c r="J15" s="12"/>
      <c r="K15" s="12">
        <v>0</v>
      </c>
      <c r="L15" s="12"/>
      <c r="M15" s="12">
        <v>4156</v>
      </c>
      <c r="N15" s="12"/>
      <c r="O15" s="12">
        <v>4156</v>
      </c>
      <c r="P15" s="12"/>
      <c r="Q15" s="12">
        <v>0</v>
      </c>
      <c r="R15" s="12"/>
      <c r="S15" s="12">
        <f t="shared" si="0"/>
        <v>4156</v>
      </c>
    </row>
    <row r="16" spans="1:19" ht="18.75" x14ac:dyDescent="0.45">
      <c r="A16" s="2" t="s">
        <v>57</v>
      </c>
      <c r="C16" s="9">
        <v>5</v>
      </c>
      <c r="D16" s="4"/>
      <c r="E16" s="4" t="s">
        <v>78</v>
      </c>
      <c r="F16" s="4"/>
      <c r="G16" s="9">
        <v>10</v>
      </c>
      <c r="H16" s="4"/>
      <c r="I16" s="12">
        <v>22372</v>
      </c>
      <c r="J16" s="12"/>
      <c r="K16" s="12">
        <v>9</v>
      </c>
      <c r="L16" s="12"/>
      <c r="M16" s="12">
        <v>22363</v>
      </c>
      <c r="N16" s="12"/>
      <c r="O16" s="12">
        <v>22372</v>
      </c>
      <c r="P16" s="12"/>
      <c r="Q16" s="12">
        <v>9</v>
      </c>
      <c r="R16" s="12"/>
      <c r="S16" s="12">
        <f t="shared" si="0"/>
        <v>22381</v>
      </c>
    </row>
    <row r="17" spans="1:19" ht="18.75" x14ac:dyDescent="0.45">
      <c r="A17" s="2" t="s">
        <v>59</v>
      </c>
      <c r="C17" s="9">
        <v>1</v>
      </c>
      <c r="D17" s="4"/>
      <c r="E17" s="4" t="s">
        <v>78</v>
      </c>
      <c r="F17" s="4"/>
      <c r="G17" s="9">
        <v>0</v>
      </c>
      <c r="H17" s="4"/>
      <c r="I17" s="12">
        <v>77433</v>
      </c>
      <c r="J17" s="12"/>
      <c r="K17" s="12">
        <v>0</v>
      </c>
      <c r="L17" s="12"/>
      <c r="M17" s="12">
        <v>77433</v>
      </c>
      <c r="N17" s="12"/>
      <c r="O17" s="12">
        <v>77433</v>
      </c>
      <c r="P17" s="12"/>
      <c r="Q17" s="12">
        <v>0</v>
      </c>
      <c r="R17" s="12"/>
      <c r="S17" s="12">
        <f t="shared" si="0"/>
        <v>77433</v>
      </c>
    </row>
    <row r="18" spans="1:19" ht="18.75" x14ac:dyDescent="0.45">
      <c r="A18" s="2" t="s">
        <v>59</v>
      </c>
      <c r="C18" s="9">
        <v>10</v>
      </c>
      <c r="D18" s="4"/>
      <c r="E18" s="4" t="s">
        <v>78</v>
      </c>
      <c r="F18" s="4"/>
      <c r="G18" s="9">
        <v>23</v>
      </c>
      <c r="H18" s="4"/>
      <c r="I18" s="12">
        <v>11997808144</v>
      </c>
      <c r="J18" s="12"/>
      <c r="K18" s="12">
        <v>14203387</v>
      </c>
      <c r="L18" s="12"/>
      <c r="M18" s="12">
        <v>11983604757</v>
      </c>
      <c r="N18" s="12"/>
      <c r="O18" s="12">
        <v>11997808144</v>
      </c>
      <c r="P18" s="12"/>
      <c r="Q18" s="12">
        <v>14203387</v>
      </c>
      <c r="R18" s="12"/>
      <c r="S18" s="12">
        <f t="shared" si="0"/>
        <v>12012011531</v>
      </c>
    </row>
    <row r="19" spans="1:19" ht="18.75" x14ac:dyDescent="0.45">
      <c r="A19" s="2" t="s">
        <v>59</v>
      </c>
      <c r="C19" s="9">
        <v>2</v>
      </c>
      <c r="D19" s="4"/>
      <c r="E19" s="4" t="s">
        <v>78</v>
      </c>
      <c r="F19" s="4"/>
      <c r="G19" s="9">
        <v>23</v>
      </c>
      <c r="H19" s="4"/>
      <c r="I19" s="12">
        <v>18680410881</v>
      </c>
      <c r="J19" s="12"/>
      <c r="K19" s="12">
        <v>0</v>
      </c>
      <c r="L19" s="12"/>
      <c r="M19" s="12">
        <v>18680410881</v>
      </c>
      <c r="N19" s="12"/>
      <c r="O19" s="12">
        <v>18680410881</v>
      </c>
      <c r="P19" s="12"/>
      <c r="Q19" s="12">
        <v>0</v>
      </c>
      <c r="R19" s="12"/>
      <c r="S19" s="12">
        <f t="shared" si="0"/>
        <v>18680410881</v>
      </c>
    </row>
    <row r="20" spans="1:19" ht="18.75" x14ac:dyDescent="0.45">
      <c r="A20" s="2" t="s">
        <v>59</v>
      </c>
      <c r="C20" s="9">
        <v>26</v>
      </c>
      <c r="D20" s="4"/>
      <c r="E20" s="4" t="s">
        <v>78</v>
      </c>
      <c r="F20" s="4"/>
      <c r="G20" s="9">
        <v>23</v>
      </c>
      <c r="H20" s="4"/>
      <c r="I20" s="12">
        <v>3327123264</v>
      </c>
      <c r="J20" s="12"/>
      <c r="K20" s="12">
        <v>4056364</v>
      </c>
      <c r="L20" s="12"/>
      <c r="M20" s="12">
        <v>3323066900</v>
      </c>
      <c r="N20" s="12"/>
      <c r="O20" s="12">
        <v>3327123264</v>
      </c>
      <c r="P20" s="12"/>
      <c r="Q20" s="12">
        <v>4056364</v>
      </c>
      <c r="R20" s="12"/>
      <c r="S20" s="12">
        <f t="shared" si="0"/>
        <v>3331179628</v>
      </c>
    </row>
    <row r="21" spans="1:19" ht="18.75" x14ac:dyDescent="0.45">
      <c r="A21" s="2" t="s">
        <v>65</v>
      </c>
      <c r="C21" s="9">
        <v>24</v>
      </c>
      <c r="D21" s="4"/>
      <c r="E21" s="4" t="s">
        <v>78</v>
      </c>
      <c r="F21" s="4"/>
      <c r="G21" s="9">
        <v>22</v>
      </c>
      <c r="H21" s="4"/>
      <c r="I21" s="12">
        <v>2772602832</v>
      </c>
      <c r="J21" s="12"/>
      <c r="K21" s="12">
        <v>-6103358</v>
      </c>
      <c r="L21" s="12"/>
      <c r="M21" s="12">
        <v>2778706190</v>
      </c>
      <c r="N21" s="12"/>
      <c r="O21" s="12">
        <v>2772602832</v>
      </c>
      <c r="P21" s="12"/>
      <c r="Q21" s="12">
        <v>-6103358</v>
      </c>
      <c r="R21" s="12"/>
      <c r="S21" s="12">
        <f t="shared" si="0"/>
        <v>2766499474</v>
      </c>
    </row>
    <row r="22" spans="1:19" ht="18.75" x14ac:dyDescent="0.45">
      <c r="A22" s="2" t="s">
        <v>65</v>
      </c>
      <c r="C22" s="9">
        <v>16</v>
      </c>
      <c r="D22" s="4"/>
      <c r="E22" s="4" t="s">
        <v>78</v>
      </c>
      <c r="F22" s="4"/>
      <c r="G22" s="9">
        <v>23</v>
      </c>
      <c r="H22" s="4"/>
      <c r="I22" s="12">
        <v>1741780515</v>
      </c>
      <c r="J22" s="12"/>
      <c r="K22" s="12">
        <v>2760130</v>
      </c>
      <c r="L22" s="12"/>
      <c r="M22" s="12">
        <v>1739020385</v>
      </c>
      <c r="N22" s="12"/>
      <c r="O22" s="12">
        <v>1741780515</v>
      </c>
      <c r="P22" s="12"/>
      <c r="Q22" s="12">
        <v>2760130</v>
      </c>
      <c r="R22" s="12"/>
      <c r="S22" s="12">
        <f t="shared" si="0"/>
        <v>1744540645</v>
      </c>
    </row>
    <row r="23" spans="1:19" ht="18.75" x14ac:dyDescent="0.45">
      <c r="A23" s="2" t="s">
        <v>65</v>
      </c>
      <c r="C23" s="9">
        <v>15</v>
      </c>
      <c r="D23" s="4"/>
      <c r="E23" s="4" t="s">
        <v>78</v>
      </c>
      <c r="F23" s="4"/>
      <c r="G23" s="9">
        <v>23</v>
      </c>
      <c r="H23" s="4"/>
      <c r="I23" s="12">
        <v>11877782850</v>
      </c>
      <c r="J23" s="12"/>
      <c r="K23" s="12">
        <v>20760733</v>
      </c>
      <c r="L23" s="12"/>
      <c r="M23" s="12">
        <v>11857022117</v>
      </c>
      <c r="N23" s="12"/>
      <c r="O23" s="12">
        <v>11877782850</v>
      </c>
      <c r="P23" s="12"/>
      <c r="Q23" s="12">
        <v>20760733</v>
      </c>
      <c r="R23" s="12"/>
      <c r="S23" s="12">
        <f t="shared" si="0"/>
        <v>11898543583</v>
      </c>
    </row>
    <row r="24" spans="1:19" ht="18.75" thickBot="1" x14ac:dyDescent="0.45">
      <c r="I24" s="13">
        <f>SUM(I8:I23)</f>
        <v>53008913985</v>
      </c>
      <c r="J24" s="12"/>
      <c r="K24" s="13">
        <f>SUM(K9:K23)</f>
        <v>30722161</v>
      </c>
      <c r="L24" s="12"/>
      <c r="M24" s="13">
        <f>SUM(M8:M23)</f>
        <v>52978191824</v>
      </c>
      <c r="N24" s="12"/>
      <c r="O24" s="13">
        <f>SUM(O8:O23)</f>
        <v>57859607710</v>
      </c>
      <c r="P24" s="12"/>
      <c r="Q24" s="13">
        <f>SUM(Q8:Q23)</f>
        <v>30722161</v>
      </c>
      <c r="R24" s="12"/>
      <c r="S24" s="13">
        <f>SUM(S8:S23)</f>
        <v>57890329871</v>
      </c>
    </row>
    <row r="25" spans="1:19" ht="18.75" thickTop="1" x14ac:dyDescent="0.4"/>
  </sheetData>
  <mergeCells count="7">
    <mergeCell ref="A2:S2"/>
    <mergeCell ref="A3:S3"/>
    <mergeCell ref="A4:S4"/>
    <mergeCell ref="S7"/>
    <mergeCell ref="O6:S6"/>
    <mergeCell ref="I6:M6"/>
    <mergeCell ref="A6:G6"/>
  </mergeCells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view="pageBreakPreview" zoomScale="60" zoomScaleNormal="100" workbookViewId="0">
      <selection activeCell="E23" sqref="A23:E24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 x14ac:dyDescent="0.4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 x14ac:dyDescent="0.4">
      <c r="A6" s="31" t="s">
        <v>3</v>
      </c>
      <c r="C6" s="32" t="s">
        <v>79</v>
      </c>
      <c r="D6" s="32" t="s">
        <v>79</v>
      </c>
      <c r="E6" s="32" t="s">
        <v>79</v>
      </c>
      <c r="F6" s="32" t="s">
        <v>79</v>
      </c>
      <c r="G6" s="32" t="s">
        <v>79</v>
      </c>
      <c r="I6" s="32" t="s">
        <v>71</v>
      </c>
      <c r="J6" s="32" t="s">
        <v>71</v>
      </c>
      <c r="K6" s="32" t="s">
        <v>71</v>
      </c>
      <c r="L6" s="32" t="s">
        <v>71</v>
      </c>
      <c r="M6" s="32" t="s">
        <v>71</v>
      </c>
      <c r="O6" s="32" t="s">
        <v>72</v>
      </c>
      <c r="P6" s="32" t="s">
        <v>72</v>
      </c>
      <c r="Q6" s="32" t="s">
        <v>72</v>
      </c>
      <c r="R6" s="32" t="s">
        <v>72</v>
      </c>
      <c r="S6" s="32" t="s">
        <v>72</v>
      </c>
    </row>
    <row r="7" spans="1:19" ht="27.75" x14ac:dyDescent="0.4">
      <c r="A7" s="32" t="s">
        <v>3</v>
      </c>
      <c r="C7" s="6" t="s">
        <v>80</v>
      </c>
      <c r="E7" s="6" t="s">
        <v>81</v>
      </c>
      <c r="G7" s="6" t="s">
        <v>82</v>
      </c>
      <c r="I7" s="6" t="s">
        <v>83</v>
      </c>
      <c r="K7" s="6" t="s">
        <v>76</v>
      </c>
      <c r="M7" s="6" t="s">
        <v>84</v>
      </c>
      <c r="O7" s="6" t="s">
        <v>83</v>
      </c>
      <c r="Q7" s="6" t="s">
        <v>76</v>
      </c>
      <c r="S7" s="34" t="s">
        <v>84</v>
      </c>
    </row>
    <row r="8" spans="1:19" x14ac:dyDescent="0.4">
      <c r="A8" s="25" t="s">
        <v>108</v>
      </c>
      <c r="B8" s="26"/>
      <c r="C8" s="27" t="s">
        <v>124</v>
      </c>
      <c r="D8" s="26"/>
      <c r="E8" s="28">
        <v>5100000</v>
      </c>
      <c r="F8" s="26"/>
      <c r="G8" s="28">
        <v>63</v>
      </c>
      <c r="H8" s="26"/>
      <c r="I8" s="28">
        <v>0</v>
      </c>
      <c r="J8" s="26"/>
      <c r="K8" s="28">
        <v>0</v>
      </c>
      <c r="L8" s="26"/>
      <c r="M8" s="28">
        <v>0</v>
      </c>
      <c r="N8" s="27"/>
      <c r="O8" s="28">
        <v>321300000</v>
      </c>
      <c r="P8" s="26"/>
      <c r="Q8" s="28">
        <v>0</v>
      </c>
      <c r="R8" s="26"/>
      <c r="S8" s="28">
        <v>321300000</v>
      </c>
    </row>
    <row r="9" spans="1:19" x14ac:dyDescent="0.4">
      <c r="A9" s="25" t="s">
        <v>109</v>
      </c>
      <c r="B9" s="26"/>
      <c r="C9" s="27" t="s">
        <v>124</v>
      </c>
      <c r="D9" s="26"/>
      <c r="E9" s="28">
        <v>3796964</v>
      </c>
      <c r="F9" s="26"/>
      <c r="G9" s="28">
        <v>650</v>
      </c>
      <c r="H9" s="26"/>
      <c r="I9" s="28">
        <v>0</v>
      </c>
      <c r="J9" s="26"/>
      <c r="K9" s="28">
        <v>0</v>
      </c>
      <c r="L9" s="26"/>
      <c r="M9" s="28">
        <v>0</v>
      </c>
      <c r="N9" s="27"/>
      <c r="O9" s="28">
        <v>2468026600</v>
      </c>
      <c r="P9" s="26"/>
      <c r="Q9" s="28">
        <v>0</v>
      </c>
      <c r="R9" s="26"/>
      <c r="S9" s="28">
        <v>2468026600</v>
      </c>
    </row>
    <row r="10" spans="1:19" ht="18.75" thickBot="1" x14ac:dyDescent="0.45">
      <c r="I10" s="29">
        <f>SUM(I8:I9)</f>
        <v>0</v>
      </c>
      <c r="K10" s="29">
        <f>SUM(K8:K9)</f>
        <v>0</v>
      </c>
      <c r="M10" s="29">
        <f>SUM(M8:M9)</f>
        <v>0</v>
      </c>
      <c r="O10" s="29">
        <f>SUM(O8:O9)</f>
        <v>2789326600</v>
      </c>
      <c r="Q10" s="29">
        <f>SUM(Q8:Q9)</f>
        <v>0</v>
      </c>
      <c r="S10" s="29">
        <f>SUM(S8:S9)</f>
        <v>2789326600</v>
      </c>
    </row>
    <row r="11" spans="1:19" ht="18.75" thickTop="1" x14ac:dyDescent="0.4"/>
  </sheetData>
  <mergeCells count="8">
    <mergeCell ref="A2:S2"/>
    <mergeCell ref="A3:S3"/>
    <mergeCell ref="A4:S4"/>
    <mergeCell ref="S7"/>
    <mergeCell ref="O6:S6"/>
    <mergeCell ref="I6:M6"/>
    <mergeCell ref="A6:A7"/>
    <mergeCell ref="C6:G6"/>
  </mergeCells>
  <pageMargins left="0.7" right="0.7" top="0.75" bottom="0.75" header="0.3" footer="0.3"/>
  <pageSetup paperSize="9"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view="pageBreakPreview" zoomScale="85" zoomScaleNormal="100" zoomScaleSheetLayoutView="85" workbookViewId="0">
      <selection activeCell="A21" sqref="A21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10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31" t="s">
        <v>3</v>
      </c>
      <c r="C6" s="32" t="s">
        <v>71</v>
      </c>
      <c r="D6" s="32" t="s">
        <v>71</v>
      </c>
      <c r="E6" s="32" t="s">
        <v>71</v>
      </c>
      <c r="F6" s="32" t="s">
        <v>71</v>
      </c>
      <c r="G6" s="32" t="s">
        <v>71</v>
      </c>
      <c r="H6" s="32" t="s">
        <v>71</v>
      </c>
      <c r="I6" s="32" t="s">
        <v>71</v>
      </c>
      <c r="K6" s="32" t="s">
        <v>72</v>
      </c>
      <c r="L6" s="32" t="s">
        <v>72</v>
      </c>
      <c r="M6" s="32" t="s">
        <v>72</v>
      </c>
      <c r="N6" s="32" t="s">
        <v>72</v>
      </c>
      <c r="O6" s="32" t="s">
        <v>72</v>
      </c>
      <c r="P6" s="32" t="s">
        <v>72</v>
      </c>
      <c r="Q6" s="32" t="s">
        <v>72</v>
      </c>
    </row>
    <row r="7" spans="1:17" ht="27.75" x14ac:dyDescent="0.4">
      <c r="A7" s="32" t="s">
        <v>3</v>
      </c>
      <c r="C7" s="34" t="s">
        <v>7</v>
      </c>
      <c r="E7" s="34" t="s">
        <v>85</v>
      </c>
      <c r="G7" s="34" t="s">
        <v>86</v>
      </c>
      <c r="I7" s="34" t="s">
        <v>87</v>
      </c>
      <c r="K7" s="34" t="s">
        <v>7</v>
      </c>
      <c r="M7" s="34" t="s">
        <v>85</v>
      </c>
      <c r="O7" s="34" t="s">
        <v>86</v>
      </c>
      <c r="Q7" s="34" t="s">
        <v>87</v>
      </c>
    </row>
    <row r="8" spans="1:17" ht="18.75" x14ac:dyDescent="0.4">
      <c r="A8" s="17" t="s">
        <v>111</v>
      </c>
      <c r="B8"/>
      <c r="C8" s="12">
        <v>82900</v>
      </c>
      <c r="D8" s="12"/>
      <c r="E8" s="12">
        <v>80920600482</v>
      </c>
      <c r="F8" s="12"/>
      <c r="G8" s="12">
        <v>80920600482</v>
      </c>
      <c r="H8" s="12"/>
      <c r="I8" s="12">
        <v>0</v>
      </c>
      <c r="J8" s="12"/>
      <c r="K8" s="12">
        <v>82900</v>
      </c>
      <c r="L8" s="12"/>
      <c r="M8" s="12">
        <v>80920600482</v>
      </c>
      <c r="N8" s="12"/>
      <c r="O8" s="12">
        <v>80920600482</v>
      </c>
      <c r="P8"/>
      <c r="Q8" s="19">
        <v>0</v>
      </c>
    </row>
    <row r="9" spans="1:17" ht="18.75" x14ac:dyDescent="0.4">
      <c r="A9" s="17" t="s">
        <v>112</v>
      </c>
      <c r="B9"/>
      <c r="C9" s="12">
        <v>38137</v>
      </c>
      <c r="D9" s="12"/>
      <c r="E9" s="12">
        <v>26537059</v>
      </c>
      <c r="F9" s="12"/>
      <c r="G9" s="12">
        <v>26537059</v>
      </c>
      <c r="H9" s="12"/>
      <c r="I9" s="12">
        <v>0</v>
      </c>
      <c r="J9" s="12"/>
      <c r="K9" s="12">
        <v>38137</v>
      </c>
      <c r="L9" s="12"/>
      <c r="M9" s="12">
        <v>26537059</v>
      </c>
      <c r="N9" s="12"/>
      <c r="O9" s="12">
        <v>26537059</v>
      </c>
      <c r="P9"/>
      <c r="Q9" s="19">
        <v>0</v>
      </c>
    </row>
    <row r="10" spans="1:17" ht="18.75" x14ac:dyDescent="0.4">
      <c r="A10" s="17" t="s">
        <v>113</v>
      </c>
      <c r="B10"/>
      <c r="C10" s="12">
        <v>108053</v>
      </c>
      <c r="D10" s="12"/>
      <c r="E10" s="12">
        <v>53705042</v>
      </c>
      <c r="F10" s="12"/>
      <c r="G10" s="12">
        <v>53705042</v>
      </c>
      <c r="H10" s="12"/>
      <c r="I10" s="12">
        <v>0</v>
      </c>
      <c r="J10" s="12"/>
      <c r="K10" s="12">
        <v>108053</v>
      </c>
      <c r="L10" s="12"/>
      <c r="M10" s="12">
        <v>53705042</v>
      </c>
      <c r="N10" s="12"/>
      <c r="O10" s="12">
        <v>53705042</v>
      </c>
      <c r="P10"/>
      <c r="Q10" s="19">
        <v>0</v>
      </c>
    </row>
    <row r="11" spans="1:17" ht="18.75" x14ac:dyDescent="0.4">
      <c r="A11" s="17" t="s">
        <v>114</v>
      </c>
      <c r="B11"/>
      <c r="C11" s="12">
        <v>749943</v>
      </c>
      <c r="D11" s="12"/>
      <c r="E11" s="12">
        <v>3356154738</v>
      </c>
      <c r="F11" s="12"/>
      <c r="G11" s="12">
        <v>3285170238</v>
      </c>
      <c r="H11" s="12"/>
      <c r="I11" s="12">
        <v>70984500</v>
      </c>
      <c r="J11" s="12"/>
      <c r="K11" s="12">
        <v>749943</v>
      </c>
      <c r="L11" s="12"/>
      <c r="M11" s="12">
        <v>3356154738</v>
      </c>
      <c r="N11" s="12"/>
      <c r="O11" s="12">
        <v>4250504877</v>
      </c>
      <c r="P11"/>
      <c r="Q11" s="12">
        <v>-1002444861</v>
      </c>
    </row>
    <row r="12" spans="1:17" ht="18.75" x14ac:dyDescent="0.4">
      <c r="A12" s="17" t="s">
        <v>115</v>
      </c>
      <c r="B12"/>
      <c r="C12" s="12">
        <v>300000</v>
      </c>
      <c r="D12" s="12"/>
      <c r="E12" s="12">
        <f>5024922750-26</f>
        <v>5024922724</v>
      </c>
      <c r="F12" s="12"/>
      <c r="G12" s="12">
        <f>4216760100-26</f>
        <v>4216760074</v>
      </c>
      <c r="H12" s="12"/>
      <c r="I12" s="12">
        <v>808162650</v>
      </c>
      <c r="J12" s="12"/>
      <c r="K12" s="12">
        <v>300000</v>
      </c>
      <c r="L12" s="12"/>
      <c r="M12" s="12">
        <f>5024922750-26</f>
        <v>5024922724</v>
      </c>
      <c r="N12" s="12"/>
      <c r="O12" s="12">
        <f>6826141350-26</f>
        <v>6826141324</v>
      </c>
      <c r="P12"/>
      <c r="Q12" s="12">
        <f>-1935415350+7255851</f>
        <v>-1928159499</v>
      </c>
    </row>
    <row r="13" spans="1:17" ht="19.5" thickBot="1" x14ac:dyDescent="0.45">
      <c r="A13" s="20" t="s">
        <v>110</v>
      </c>
      <c r="B13"/>
      <c r="C13" s="13">
        <f ca="1">SUM(C8:$C$13)</f>
        <v>1279033</v>
      </c>
      <c r="D13" s="12"/>
      <c r="E13" s="13">
        <f ca="1">SUM(E8:$E$13)</f>
        <v>89381920045</v>
      </c>
      <c r="F13" s="12"/>
      <c r="G13" s="13">
        <f ca="1">SUM(G8:$G$13)</f>
        <v>88502772895</v>
      </c>
      <c r="H13" s="12"/>
      <c r="I13" s="13">
        <f ca="1">SUM(I8:$I$13)</f>
        <v>879147150</v>
      </c>
      <c r="J13" s="12"/>
      <c r="K13" s="13">
        <f ca="1">SUM(K8:$K$13)</f>
        <v>1279033</v>
      </c>
      <c r="L13" s="12"/>
      <c r="M13" s="13">
        <f>SUM(M8:M12)</f>
        <v>89381920045</v>
      </c>
      <c r="N13" s="12"/>
      <c r="O13" s="13">
        <f>SUM(O8:O12)</f>
        <v>92077488784</v>
      </c>
      <c r="P13"/>
      <c r="Q13" s="13">
        <f>SUM(Q8:Q12)</f>
        <v>-2930604360</v>
      </c>
    </row>
    <row r="14" spans="1:17" ht="18.75" thickTop="1" x14ac:dyDescent="0.4"/>
    <row r="19" spans="1:17" customFormat="1" ht="18.75" x14ac:dyDescent="0.4">
      <c r="A19" s="1"/>
      <c r="B19" s="1"/>
      <c r="C19" s="1"/>
      <c r="D19" s="1"/>
      <c r="E19" s="1"/>
      <c r="G19" s="19"/>
      <c r="I19" s="19"/>
      <c r="K19" s="19"/>
      <c r="M19" s="19"/>
      <c r="O19" s="19"/>
      <c r="Q19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21"/>
  <sheetViews>
    <sheetView rightToLeft="1" view="pageBreakPreview" zoomScale="85" zoomScaleNormal="100" zoomScaleSheetLayoutView="85" workbookViewId="0">
      <selection activeCell="E24" sqref="E24"/>
    </sheetView>
  </sheetViews>
  <sheetFormatPr defaultRowHeight="18" x14ac:dyDescent="0.4"/>
  <cols>
    <col min="1" max="1" width="28.140625" style="1" customWidth="1"/>
    <col min="2" max="2" width="1" style="1" customWidth="1"/>
    <col min="3" max="3" width="7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3.28515625" style="1" bestFit="1" customWidth="1"/>
    <col min="18" max="18" width="1" style="1" customWidth="1"/>
    <col min="19" max="19" width="9.7109375" style="1" bestFit="1" customWidth="1"/>
    <col min="20" max="20" width="10.5703125" style="1" bestFit="1" customWidth="1"/>
    <col min="21" max="21" width="12" style="1" customWidth="1"/>
    <col min="22" max="16384" width="9.140625" style="1"/>
  </cols>
  <sheetData>
    <row r="2" spans="1:21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1" ht="27.75" x14ac:dyDescent="0.4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21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21" ht="27.75" x14ac:dyDescent="0.4">
      <c r="A6" s="31" t="s">
        <v>3</v>
      </c>
      <c r="C6" s="32" t="s">
        <v>71</v>
      </c>
      <c r="D6" s="32" t="s">
        <v>71</v>
      </c>
      <c r="E6" s="32" t="s">
        <v>71</v>
      </c>
      <c r="F6" s="32" t="s">
        <v>71</v>
      </c>
      <c r="G6" s="32" t="s">
        <v>71</v>
      </c>
      <c r="H6" s="32" t="s">
        <v>71</v>
      </c>
      <c r="I6" s="32" t="s">
        <v>71</v>
      </c>
      <c r="K6" s="32" t="s">
        <v>72</v>
      </c>
      <c r="L6" s="32" t="s">
        <v>72</v>
      </c>
      <c r="M6" s="32" t="s">
        <v>72</v>
      </c>
      <c r="N6" s="32" t="s">
        <v>72</v>
      </c>
      <c r="O6" s="32" t="s">
        <v>72</v>
      </c>
      <c r="P6" s="32" t="s">
        <v>72</v>
      </c>
      <c r="Q6" s="32" t="s">
        <v>72</v>
      </c>
    </row>
    <row r="7" spans="1:21" ht="27.75" x14ac:dyDescent="0.4">
      <c r="A7" s="32" t="s">
        <v>3</v>
      </c>
      <c r="C7" s="34" t="s">
        <v>7</v>
      </c>
      <c r="E7" s="34" t="s">
        <v>85</v>
      </c>
      <c r="G7" s="34" t="s">
        <v>86</v>
      </c>
      <c r="I7" s="34" t="s">
        <v>88</v>
      </c>
      <c r="K7" s="34" t="s">
        <v>7</v>
      </c>
      <c r="M7" s="34" t="s">
        <v>85</v>
      </c>
      <c r="O7" s="34" t="s">
        <v>86</v>
      </c>
      <c r="Q7" s="34" t="s">
        <v>88</v>
      </c>
    </row>
    <row r="8" spans="1:21" ht="18.75" x14ac:dyDescent="0.4">
      <c r="A8" s="17" t="s">
        <v>116</v>
      </c>
      <c r="B8" s="21"/>
      <c r="C8" s="22">
        <v>0</v>
      </c>
      <c r="D8" s="21"/>
      <c r="E8" s="22">
        <v>0</v>
      </c>
      <c r="F8" s="21"/>
      <c r="G8" s="22">
        <v>0</v>
      </c>
      <c r="H8" s="21"/>
      <c r="I8" s="22">
        <v>0</v>
      </c>
      <c r="J8" s="18"/>
      <c r="K8" s="22">
        <v>1500000</v>
      </c>
      <c r="L8" s="22"/>
      <c r="M8" s="22">
        <v>25045882828</v>
      </c>
      <c r="N8" s="22"/>
      <c r="O8" s="22">
        <v>27912116648</v>
      </c>
      <c r="P8" s="22"/>
      <c r="Q8" s="22">
        <v>-3016148672</v>
      </c>
      <c r="S8" s="3"/>
      <c r="T8" s="3"/>
      <c r="U8" s="24"/>
    </row>
    <row r="9" spans="1:21" ht="18.75" x14ac:dyDescent="0.4">
      <c r="A9" s="17" t="s">
        <v>117</v>
      </c>
      <c r="B9" s="21"/>
      <c r="C9" s="22">
        <v>0</v>
      </c>
      <c r="D9" s="21"/>
      <c r="E9" s="22">
        <v>0</v>
      </c>
      <c r="F9" s="21"/>
      <c r="G9" s="22">
        <v>0</v>
      </c>
      <c r="H9" s="21"/>
      <c r="I9" s="22">
        <v>0</v>
      </c>
      <c r="J9" s="18"/>
      <c r="K9" s="22">
        <v>1249992</v>
      </c>
      <c r="L9" s="22"/>
      <c r="M9" s="22">
        <v>19625752926</v>
      </c>
      <c r="N9" s="22"/>
      <c r="O9" s="22">
        <v>21055657617</v>
      </c>
      <c r="P9" s="22"/>
      <c r="Q9" s="22">
        <v>-1547376565</v>
      </c>
      <c r="S9" s="3"/>
      <c r="T9" s="3"/>
      <c r="U9" s="24"/>
    </row>
    <row r="10" spans="1:21" ht="18.75" x14ac:dyDescent="0.4">
      <c r="A10" s="17" t="s">
        <v>108</v>
      </c>
      <c r="B10" s="21"/>
      <c r="C10" s="22">
        <v>0</v>
      </c>
      <c r="D10" s="21"/>
      <c r="E10" s="22">
        <v>0</v>
      </c>
      <c r="F10" s="21"/>
      <c r="G10" s="22">
        <v>0</v>
      </c>
      <c r="H10" s="21"/>
      <c r="I10" s="22">
        <v>0</v>
      </c>
      <c r="J10" s="18"/>
      <c r="K10" s="22">
        <v>5100000</v>
      </c>
      <c r="L10" s="22"/>
      <c r="M10" s="22">
        <v>16653816770</v>
      </c>
      <c r="N10" s="22"/>
      <c r="O10" s="22">
        <v>17613691340</v>
      </c>
      <c r="P10" s="22"/>
      <c r="Q10" s="22">
        <v>-1059394659</v>
      </c>
      <c r="S10" s="3"/>
      <c r="T10" s="3"/>
      <c r="U10" s="24"/>
    </row>
    <row r="11" spans="1:21" ht="24.75" customHeight="1" x14ac:dyDescent="0.4">
      <c r="A11" s="17" t="s">
        <v>121</v>
      </c>
      <c r="B11" s="21"/>
      <c r="C11" s="22">
        <v>0</v>
      </c>
      <c r="D11" s="21"/>
      <c r="E11" s="22">
        <v>0</v>
      </c>
      <c r="F11" s="21"/>
      <c r="G11" s="22">
        <v>0</v>
      </c>
      <c r="H11" s="21"/>
      <c r="I11" s="22">
        <v>0</v>
      </c>
      <c r="J11" s="18"/>
      <c r="K11" s="22">
        <v>2125000</v>
      </c>
      <c r="L11" s="22"/>
      <c r="M11" s="22">
        <v>29530740533</v>
      </c>
      <c r="N11" s="22"/>
      <c r="O11" s="22">
        <v>29332857345</v>
      </c>
      <c r="P11" s="22"/>
      <c r="Q11" s="22">
        <v>21123721</v>
      </c>
      <c r="S11" s="3"/>
      <c r="T11" s="3"/>
      <c r="U11" s="24"/>
    </row>
    <row r="12" spans="1:21" ht="18.75" x14ac:dyDescent="0.4">
      <c r="A12" s="17" t="s">
        <v>122</v>
      </c>
      <c r="B12" s="21"/>
      <c r="C12" s="22">
        <v>0</v>
      </c>
      <c r="D12" s="21"/>
      <c r="E12" s="22">
        <v>0</v>
      </c>
      <c r="F12" s="21"/>
      <c r="G12" s="22">
        <v>0</v>
      </c>
      <c r="H12" s="21"/>
      <c r="I12" s="22">
        <v>0</v>
      </c>
      <c r="J12" s="18"/>
      <c r="K12" s="22">
        <v>5000000</v>
      </c>
      <c r="L12" s="22"/>
      <c r="M12" s="22">
        <v>55148900921</v>
      </c>
      <c r="N12" s="22"/>
      <c r="O12" s="22">
        <v>54292948421</v>
      </c>
      <c r="P12" s="22"/>
      <c r="Q12" s="22">
        <v>525853421</v>
      </c>
      <c r="S12" s="3"/>
      <c r="T12" s="3"/>
      <c r="U12" s="24"/>
    </row>
    <row r="13" spans="1:21" ht="18.75" x14ac:dyDescent="0.4">
      <c r="A13" s="17" t="s">
        <v>123</v>
      </c>
      <c r="B13" s="21"/>
      <c r="C13" s="22">
        <v>0</v>
      </c>
      <c r="D13" s="21"/>
      <c r="E13" s="22">
        <v>0</v>
      </c>
      <c r="F13" s="21"/>
      <c r="G13" s="22">
        <v>0</v>
      </c>
      <c r="H13" s="21"/>
      <c r="I13" s="22">
        <v>0</v>
      </c>
      <c r="J13" s="18"/>
      <c r="K13" s="22">
        <v>2860000</v>
      </c>
      <c r="L13" s="22"/>
      <c r="M13" s="22">
        <v>10798214870</v>
      </c>
      <c r="N13" s="22"/>
      <c r="O13" s="22">
        <v>12384788855</v>
      </c>
      <c r="P13" s="22"/>
      <c r="Q13" s="22">
        <v>-1651207687</v>
      </c>
      <c r="S13" s="3"/>
      <c r="T13" s="3"/>
      <c r="U13" s="24"/>
    </row>
    <row r="14" spans="1:21" ht="18.75" x14ac:dyDescent="0.4">
      <c r="A14" s="17" t="s">
        <v>109</v>
      </c>
      <c r="B14" s="21"/>
      <c r="C14" s="22">
        <v>0</v>
      </c>
      <c r="D14" s="21"/>
      <c r="E14" s="22">
        <v>0</v>
      </c>
      <c r="F14" s="21"/>
      <c r="G14" s="22">
        <v>0</v>
      </c>
      <c r="H14" s="21"/>
      <c r="I14" s="22">
        <v>0</v>
      </c>
      <c r="J14" s="18"/>
      <c r="K14" s="22">
        <v>3796964</v>
      </c>
      <c r="L14" s="22"/>
      <c r="M14" s="22">
        <v>24791720673</v>
      </c>
      <c r="N14" s="22"/>
      <c r="O14" s="22">
        <v>26423185805</v>
      </c>
      <c r="P14" s="22"/>
      <c r="Q14" s="22">
        <v>-1779858659</v>
      </c>
      <c r="S14" s="3"/>
      <c r="T14" s="3"/>
      <c r="U14" s="24"/>
    </row>
    <row r="15" spans="1:21" ht="19.5" customHeight="1" x14ac:dyDescent="0.4">
      <c r="A15" s="17" t="s">
        <v>118</v>
      </c>
      <c r="B15" s="21"/>
      <c r="C15" s="22">
        <v>0</v>
      </c>
      <c r="D15" s="21"/>
      <c r="E15" s="22">
        <v>0</v>
      </c>
      <c r="F15" s="21"/>
      <c r="G15" s="22">
        <v>0</v>
      </c>
      <c r="H15" s="21"/>
      <c r="I15" s="22">
        <v>0</v>
      </c>
      <c r="J15" s="18"/>
      <c r="K15" s="22">
        <v>36000</v>
      </c>
      <c r="L15" s="22"/>
      <c r="M15" s="22">
        <v>28488475528</v>
      </c>
      <c r="N15" s="22"/>
      <c r="O15" s="22">
        <v>27528764099</v>
      </c>
      <c r="P15" s="22"/>
      <c r="Q15" s="22">
        <v>954710098</v>
      </c>
      <c r="S15" s="3"/>
      <c r="U15" s="24"/>
    </row>
    <row r="16" spans="1:21" ht="19.5" customHeight="1" x14ac:dyDescent="0.4">
      <c r="A16" s="17" t="s">
        <v>119</v>
      </c>
      <c r="B16" s="21"/>
      <c r="C16" s="22">
        <v>0</v>
      </c>
      <c r="D16" s="21"/>
      <c r="E16" s="22">
        <v>0</v>
      </c>
      <c r="F16" s="21"/>
      <c r="G16" s="22">
        <v>0</v>
      </c>
      <c r="H16" s="21"/>
      <c r="I16" s="22">
        <v>0</v>
      </c>
      <c r="J16" s="18"/>
      <c r="K16" s="22">
        <v>43499</v>
      </c>
      <c r="L16" s="22"/>
      <c r="M16" s="22">
        <v>43499000000</v>
      </c>
      <c r="N16" s="22"/>
      <c r="O16" s="22">
        <v>43333677967</v>
      </c>
      <c r="P16" s="22"/>
      <c r="Q16" s="22">
        <v>165322033</v>
      </c>
      <c r="U16" s="24"/>
    </row>
    <row r="17" spans="1:21" ht="19.5" customHeight="1" x14ac:dyDescent="0.4">
      <c r="A17" s="17" t="s">
        <v>120</v>
      </c>
      <c r="B17" s="21"/>
      <c r="C17" s="22">
        <v>0</v>
      </c>
      <c r="D17" s="21"/>
      <c r="E17" s="22">
        <v>0</v>
      </c>
      <c r="F17" s="21"/>
      <c r="G17" s="22">
        <v>0</v>
      </c>
      <c r="H17" s="21"/>
      <c r="I17" s="22">
        <v>0</v>
      </c>
      <c r="J17" s="18"/>
      <c r="K17" s="22">
        <v>40933</v>
      </c>
      <c r="L17" s="22"/>
      <c r="M17" s="22">
        <v>40933000000</v>
      </c>
      <c r="N17" s="22"/>
      <c r="O17" s="22">
        <v>39880750814</v>
      </c>
      <c r="P17" s="22"/>
      <c r="Q17" s="22">
        <f>1052249186-326282</f>
        <v>1051922904</v>
      </c>
      <c r="U17" s="24"/>
    </row>
    <row r="18" spans="1:21" ht="19.5" thickBot="1" x14ac:dyDescent="0.45">
      <c r="A18" s="20" t="s">
        <v>110</v>
      </c>
      <c r="B18" s="21"/>
      <c r="C18" s="23">
        <f ca="1">SUM(C8:$C$18)</f>
        <v>0</v>
      </c>
      <c r="D18" s="21"/>
      <c r="E18" s="23">
        <f ca="1">SUM(E8:$E$18)</f>
        <v>0</v>
      </c>
      <c r="F18" s="21"/>
      <c r="G18" s="23">
        <f ca="1">SUM(G8:$G$18)</f>
        <v>0</v>
      </c>
      <c r="H18" s="21"/>
      <c r="I18" s="23">
        <f ca="1">SUM(I8:$I$18)</f>
        <v>0</v>
      </c>
      <c r="J18" s="21"/>
      <c r="K18" s="23">
        <f>SUM(K8:K17)</f>
        <v>21752388</v>
      </c>
      <c r="L18" s="22"/>
      <c r="M18" s="23">
        <f>SUM(M8:M17)</f>
        <v>294515505049</v>
      </c>
      <c r="N18" s="22"/>
      <c r="O18" s="23">
        <f>SUM(O8:O17)</f>
        <v>299758438911</v>
      </c>
      <c r="P18" s="22"/>
      <c r="Q18" s="23">
        <f>SUM(Q8:Q17)</f>
        <v>-6335054065</v>
      </c>
      <c r="U18" s="24"/>
    </row>
    <row r="19" spans="1:21" ht="18.75" thickTop="1" x14ac:dyDescent="0.4"/>
    <row r="20" spans="1:21" x14ac:dyDescent="0.4">
      <c r="Q20" s="24"/>
      <c r="U20" s="24"/>
    </row>
    <row r="21" spans="1:21" x14ac:dyDescent="0.4">
      <c r="U21" s="2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32"/>
  <sheetViews>
    <sheetView rightToLeft="1" view="pageBreakPreview" zoomScale="82" zoomScaleNormal="100" zoomScaleSheetLayoutView="82" workbookViewId="0">
      <selection activeCell="S22" sqref="S22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24" width="9.140625" style="1"/>
    <col min="25" max="25" width="13" style="1" bestFit="1" customWidth="1"/>
    <col min="26" max="16384" width="9.140625" style="1"/>
  </cols>
  <sheetData>
    <row r="2" spans="1:25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5" ht="27.75" x14ac:dyDescent="0.4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5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6" spans="1:25" ht="27.75" x14ac:dyDescent="0.4">
      <c r="A6" s="31" t="s">
        <v>3</v>
      </c>
      <c r="C6" s="32" t="s">
        <v>71</v>
      </c>
      <c r="D6" s="32" t="s">
        <v>71</v>
      </c>
      <c r="E6" s="32" t="s">
        <v>71</v>
      </c>
      <c r="F6" s="32" t="s">
        <v>71</v>
      </c>
      <c r="G6" s="32" t="s">
        <v>71</v>
      </c>
      <c r="H6" s="32" t="s">
        <v>71</v>
      </c>
      <c r="I6" s="32" t="s">
        <v>71</v>
      </c>
      <c r="J6" s="32" t="s">
        <v>71</v>
      </c>
      <c r="K6" s="32" t="s">
        <v>71</v>
      </c>
      <c r="M6" s="32" t="s">
        <v>72</v>
      </c>
      <c r="N6" s="32" t="s">
        <v>72</v>
      </c>
      <c r="O6" s="32" t="s">
        <v>72</v>
      </c>
      <c r="P6" s="32" t="s">
        <v>72</v>
      </c>
      <c r="Q6" s="32" t="s">
        <v>72</v>
      </c>
      <c r="R6" s="32" t="s">
        <v>72</v>
      </c>
      <c r="S6" s="32" t="s">
        <v>72</v>
      </c>
      <c r="T6" s="32" t="s">
        <v>72</v>
      </c>
      <c r="U6" s="32" t="s">
        <v>72</v>
      </c>
    </row>
    <row r="7" spans="1:25" ht="27.75" x14ac:dyDescent="0.4">
      <c r="A7" s="32" t="s">
        <v>3</v>
      </c>
      <c r="C7" s="5" t="s">
        <v>89</v>
      </c>
      <c r="E7" s="5" t="s">
        <v>90</v>
      </c>
      <c r="G7" s="5" t="s">
        <v>91</v>
      </c>
      <c r="I7" s="5" t="s">
        <v>40</v>
      </c>
      <c r="K7" s="5" t="s">
        <v>92</v>
      </c>
      <c r="M7" s="5" t="s">
        <v>89</v>
      </c>
      <c r="O7" s="5" t="s">
        <v>90</v>
      </c>
      <c r="Q7" s="5" t="s">
        <v>91</v>
      </c>
      <c r="S7" s="5" t="s">
        <v>40</v>
      </c>
      <c r="U7" s="5" t="s">
        <v>92</v>
      </c>
    </row>
    <row r="8" spans="1:25" ht="20.25" customHeight="1" x14ac:dyDescent="0.45">
      <c r="A8" s="2" t="s">
        <v>108</v>
      </c>
      <c r="C8" s="12">
        <v>0</v>
      </c>
      <c r="E8" s="12">
        <v>0</v>
      </c>
      <c r="G8" s="12">
        <v>0</v>
      </c>
      <c r="I8" s="12">
        <v>0</v>
      </c>
      <c r="K8" s="4">
        <v>0</v>
      </c>
      <c r="M8" s="12">
        <v>321300000</v>
      </c>
      <c r="O8" s="12">
        <v>0</v>
      </c>
      <c r="Q8" s="22">
        <v>-1059394659</v>
      </c>
      <c r="S8" s="12">
        <f>M8+O8+Q8</f>
        <v>-738094659</v>
      </c>
      <c r="U8" s="30">
        <f>S8/52620747617*100</f>
        <v>-1.4026685146555129</v>
      </c>
    </row>
    <row r="9" spans="1:25" ht="20.25" customHeight="1" x14ac:dyDescent="0.45">
      <c r="A9" s="2" t="s">
        <v>109</v>
      </c>
      <c r="C9" s="12">
        <v>0</v>
      </c>
      <c r="D9" s="12"/>
      <c r="E9" s="12">
        <v>0</v>
      </c>
      <c r="F9" s="12"/>
      <c r="G9" s="12">
        <v>0</v>
      </c>
      <c r="H9" s="12"/>
      <c r="I9" s="12">
        <v>0</v>
      </c>
      <c r="K9" s="4">
        <v>0</v>
      </c>
      <c r="M9" s="12">
        <v>2468026600</v>
      </c>
      <c r="O9" s="12">
        <v>0</v>
      </c>
      <c r="Q9" s="22">
        <v>-1779858659</v>
      </c>
      <c r="S9" s="12">
        <f t="shared" ref="S9:S19" si="0">M9+O9+Q9</f>
        <v>688167941</v>
      </c>
      <c r="U9" s="30">
        <f t="shared" ref="U9:U19" si="1">S9/52620747617*100</f>
        <v>1.3077882245399266</v>
      </c>
    </row>
    <row r="10" spans="1:25" ht="18.75" x14ac:dyDescent="0.45">
      <c r="A10" s="2" t="s">
        <v>16</v>
      </c>
      <c r="C10" s="12">
        <v>0</v>
      </c>
      <c r="D10" s="4"/>
      <c r="E10" s="12">
        <v>700316675</v>
      </c>
      <c r="F10" s="12"/>
      <c r="G10" s="12">
        <v>0</v>
      </c>
      <c r="H10" s="12"/>
      <c r="I10" s="12">
        <v>700316675</v>
      </c>
      <c r="J10" s="4"/>
      <c r="K10" s="4">
        <v>1.33</v>
      </c>
      <c r="L10" s="4"/>
      <c r="M10" s="12">
        <v>0</v>
      </c>
      <c r="N10" s="4"/>
      <c r="O10" s="12">
        <v>-1928159499</v>
      </c>
      <c r="P10" s="12"/>
      <c r="Q10" s="12">
        <v>0</v>
      </c>
      <c r="R10" s="12"/>
      <c r="S10" s="12">
        <f t="shared" si="0"/>
        <v>-1928159499</v>
      </c>
      <c r="T10" s="4"/>
      <c r="U10" s="30">
        <f t="shared" si="1"/>
        <v>-3.6642571349120785</v>
      </c>
      <c r="Y10" s="12"/>
    </row>
    <row r="11" spans="1:25" ht="18.75" x14ac:dyDescent="0.45">
      <c r="A11" s="2" t="s">
        <v>17</v>
      </c>
      <c r="C11" s="12">
        <v>0</v>
      </c>
      <c r="D11" s="4"/>
      <c r="E11" s="12">
        <v>-1247286981</v>
      </c>
      <c r="F11" s="12"/>
      <c r="G11" s="12">
        <v>0</v>
      </c>
      <c r="H11" s="12"/>
      <c r="I11" s="12">
        <v>-1247286981</v>
      </c>
      <c r="J11" s="4"/>
      <c r="K11" s="4">
        <v>-2.37</v>
      </c>
      <c r="L11" s="4"/>
      <c r="M11" s="12">
        <v>0</v>
      </c>
      <c r="N11" s="4"/>
      <c r="O11" s="12">
        <v>-1002444861</v>
      </c>
      <c r="P11" s="12"/>
      <c r="Q11" s="12">
        <v>0</v>
      </c>
      <c r="R11" s="12"/>
      <c r="S11" s="12">
        <f t="shared" si="0"/>
        <v>-1002444861</v>
      </c>
      <c r="T11" s="4"/>
      <c r="U11" s="30">
        <f t="shared" si="1"/>
        <v>-1.9050372835754688</v>
      </c>
      <c r="Y11" s="12"/>
    </row>
    <row r="12" spans="1:25" ht="18.75" x14ac:dyDescent="0.45">
      <c r="A12" s="2" t="s">
        <v>116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v>0</v>
      </c>
      <c r="J12" s="4"/>
      <c r="K12" s="12">
        <v>0</v>
      </c>
      <c r="L12" s="4"/>
      <c r="M12" s="12">
        <v>0</v>
      </c>
      <c r="N12" s="4"/>
      <c r="O12" s="12">
        <v>0</v>
      </c>
      <c r="P12" s="12"/>
      <c r="Q12" s="22">
        <v>-3016148672</v>
      </c>
      <c r="R12" s="12"/>
      <c r="S12" s="12">
        <f t="shared" si="0"/>
        <v>-3016148672</v>
      </c>
      <c r="T12" s="4"/>
      <c r="U12" s="30">
        <f t="shared" si="1"/>
        <v>-5.7318620669417921</v>
      </c>
      <c r="Y12" s="12"/>
    </row>
    <row r="13" spans="1:25" ht="18.75" x14ac:dyDescent="0.45">
      <c r="A13" s="2" t="s">
        <v>117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v>0</v>
      </c>
      <c r="J13" s="4"/>
      <c r="K13" s="12">
        <v>0</v>
      </c>
      <c r="L13" s="4"/>
      <c r="M13" s="12">
        <v>0</v>
      </c>
      <c r="N13" s="4"/>
      <c r="O13" s="12">
        <v>0</v>
      </c>
      <c r="P13" s="12"/>
      <c r="Q13" s="22">
        <v>-1547376565</v>
      </c>
      <c r="R13" s="12"/>
      <c r="S13" s="12">
        <f t="shared" si="0"/>
        <v>-1547376565</v>
      </c>
      <c r="T13" s="4"/>
      <c r="U13" s="30">
        <f t="shared" si="1"/>
        <v>-2.9406206393390248</v>
      </c>
      <c r="Y13" s="12"/>
    </row>
    <row r="14" spans="1:25" ht="18.75" x14ac:dyDescent="0.45">
      <c r="A14" s="2" t="s">
        <v>121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v>0</v>
      </c>
      <c r="J14" s="4"/>
      <c r="K14" s="12">
        <v>0</v>
      </c>
      <c r="L14" s="4"/>
      <c r="M14" s="12">
        <v>0</v>
      </c>
      <c r="N14" s="4"/>
      <c r="O14" s="12">
        <v>0</v>
      </c>
      <c r="P14" s="12"/>
      <c r="Q14" s="22">
        <v>21123721</v>
      </c>
      <c r="R14" s="12"/>
      <c r="S14" s="12">
        <f t="shared" si="0"/>
        <v>21123721</v>
      </c>
      <c r="T14" s="4"/>
      <c r="U14" s="30">
        <f t="shared" si="1"/>
        <v>4.0143331207965649E-2</v>
      </c>
      <c r="Y14" s="12"/>
    </row>
    <row r="15" spans="1:25" ht="18.75" x14ac:dyDescent="0.45">
      <c r="A15" s="2" t="s">
        <v>122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v>0</v>
      </c>
      <c r="J15" s="4"/>
      <c r="K15" s="12">
        <v>0</v>
      </c>
      <c r="L15" s="4"/>
      <c r="M15" s="12">
        <v>0</v>
      </c>
      <c r="N15" s="4"/>
      <c r="O15" s="12">
        <v>0</v>
      </c>
      <c r="P15" s="12"/>
      <c r="Q15" s="22">
        <v>525853421</v>
      </c>
      <c r="R15" s="12"/>
      <c r="S15" s="12">
        <f t="shared" si="0"/>
        <v>525853421</v>
      </c>
      <c r="T15" s="4"/>
      <c r="U15" s="30">
        <f t="shared" si="1"/>
        <v>0.99932715670902861</v>
      </c>
      <c r="Y15" s="12"/>
    </row>
    <row r="16" spans="1:25" ht="18.75" x14ac:dyDescent="0.45">
      <c r="A16" s="2" t="s">
        <v>123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J16" s="4"/>
      <c r="K16" s="12">
        <v>0</v>
      </c>
      <c r="L16" s="4"/>
      <c r="M16" s="12">
        <v>0</v>
      </c>
      <c r="N16" s="4"/>
      <c r="O16" s="12">
        <v>0</v>
      </c>
      <c r="P16" s="12"/>
      <c r="Q16" s="22">
        <v>-1651207687</v>
      </c>
      <c r="R16" s="12"/>
      <c r="S16" s="12">
        <f t="shared" si="0"/>
        <v>-1651207687</v>
      </c>
      <c r="T16" s="4"/>
      <c r="U16" s="30">
        <f t="shared" si="1"/>
        <v>-3.1379403786094251</v>
      </c>
      <c r="Y16" s="12"/>
    </row>
    <row r="17" spans="1:21" ht="18.75" x14ac:dyDescent="0.45">
      <c r="A17" s="2" t="s">
        <v>18</v>
      </c>
      <c r="C17" s="12">
        <v>0</v>
      </c>
      <c r="D17" s="4"/>
      <c r="E17" s="12">
        <v>-183075</v>
      </c>
      <c r="F17" s="12"/>
      <c r="G17" s="12">
        <v>0</v>
      </c>
      <c r="H17" s="12"/>
      <c r="I17" s="12">
        <v>-183075</v>
      </c>
      <c r="J17" s="4"/>
      <c r="K17" s="12">
        <v>0</v>
      </c>
      <c r="L17" s="4"/>
      <c r="M17" s="12">
        <v>0</v>
      </c>
      <c r="N17" s="4"/>
      <c r="O17" s="12">
        <v>0</v>
      </c>
      <c r="P17" s="12"/>
      <c r="Q17" s="12">
        <v>0</v>
      </c>
      <c r="R17" s="12"/>
      <c r="S17" s="12">
        <f t="shared" si="0"/>
        <v>0</v>
      </c>
      <c r="T17" s="4"/>
      <c r="U17" s="30">
        <f>S17/52620747617*100</f>
        <v>0</v>
      </c>
    </row>
    <row r="18" spans="1:21" ht="18.75" x14ac:dyDescent="0.45">
      <c r="A18" s="2" t="s">
        <v>19</v>
      </c>
      <c r="C18" s="12">
        <v>0</v>
      </c>
      <c r="D18" s="4"/>
      <c r="E18" s="12">
        <v>-370511</v>
      </c>
      <c r="F18" s="12"/>
      <c r="G18" s="12">
        <v>0</v>
      </c>
      <c r="H18" s="12"/>
      <c r="I18" s="12">
        <v>-370511</v>
      </c>
      <c r="J18" s="4"/>
      <c r="K18" s="12">
        <v>0</v>
      </c>
      <c r="L18" s="4"/>
      <c r="M18" s="12">
        <v>0</v>
      </c>
      <c r="N18" s="4"/>
      <c r="O18" s="12">
        <v>0</v>
      </c>
      <c r="P18" s="12"/>
      <c r="Q18" s="12">
        <v>0</v>
      </c>
      <c r="R18" s="12"/>
      <c r="S18" s="12">
        <f t="shared" si="0"/>
        <v>0</v>
      </c>
      <c r="T18" s="4"/>
      <c r="U18" s="30">
        <f t="shared" si="1"/>
        <v>0</v>
      </c>
    </row>
    <row r="19" spans="1:21" ht="18.75" x14ac:dyDescent="0.45">
      <c r="A19" s="2" t="s">
        <v>15</v>
      </c>
      <c r="C19" s="12">
        <v>0</v>
      </c>
      <c r="D19" s="4"/>
      <c r="E19" s="12">
        <v>7255851</v>
      </c>
      <c r="F19" s="12"/>
      <c r="G19" s="12">
        <v>0</v>
      </c>
      <c r="H19" s="12"/>
      <c r="I19" s="12">
        <v>7255851</v>
      </c>
      <c r="J19" s="4"/>
      <c r="K19" s="4">
        <v>0.01</v>
      </c>
      <c r="L19" s="4"/>
      <c r="M19" s="12">
        <v>0</v>
      </c>
      <c r="N19" s="4"/>
      <c r="O19" s="12">
        <v>0</v>
      </c>
      <c r="P19" s="12"/>
      <c r="Q19" s="12">
        <v>0</v>
      </c>
      <c r="R19" s="12"/>
      <c r="S19" s="12">
        <f t="shared" si="0"/>
        <v>0</v>
      </c>
      <c r="T19" s="4"/>
      <c r="U19" s="30">
        <f t="shared" si="1"/>
        <v>0</v>
      </c>
    </row>
    <row r="20" spans="1:21" ht="18.75" thickBot="1" x14ac:dyDescent="0.45">
      <c r="C20" s="12">
        <f>SUM(C8:C19)</f>
        <v>0</v>
      </c>
      <c r="D20" s="4"/>
      <c r="E20" s="13">
        <f>SUM(E8:E19)</f>
        <v>-540268041</v>
      </c>
      <c r="F20" s="4"/>
      <c r="G20" s="13">
        <f>SUM(G8:G19)</f>
        <v>0</v>
      </c>
      <c r="H20" s="4"/>
      <c r="I20" s="13">
        <f>SUM(I8:I19)</f>
        <v>-540268041</v>
      </c>
      <c r="J20" s="4"/>
      <c r="K20" s="7">
        <f>SUM(K8:K19)</f>
        <v>-1.03</v>
      </c>
      <c r="L20" s="4"/>
      <c r="M20" s="13">
        <f>SUM(M8:M19)</f>
        <v>2789326600</v>
      </c>
      <c r="N20" s="4"/>
      <c r="O20" s="13">
        <f>SUM(O8:O19)</f>
        <v>-2930604360</v>
      </c>
      <c r="P20" s="4"/>
      <c r="Q20" s="13">
        <f>SUM(Q8:Q19)</f>
        <v>-8507009100</v>
      </c>
      <c r="R20" s="4"/>
      <c r="S20" s="13">
        <f>SUM(S8:S19)</f>
        <v>-8648286860</v>
      </c>
      <c r="T20" s="4"/>
      <c r="U20" s="7">
        <f>SUM(U10:U19)</f>
        <v>-16.340247015460793</v>
      </c>
    </row>
    <row r="21" spans="1:21" ht="18.75" thickTop="1" x14ac:dyDescent="0.4"/>
    <row r="22" spans="1:21" x14ac:dyDescent="0.4">
      <c r="S22" s="3"/>
    </row>
    <row r="30" spans="1:21" x14ac:dyDescent="0.4">
      <c r="Q30" s="22"/>
    </row>
    <row r="31" spans="1:21" x14ac:dyDescent="0.4">
      <c r="Q31" s="22"/>
    </row>
    <row r="32" spans="1:21" x14ac:dyDescent="0.4">
      <c r="Q32" s="22"/>
    </row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"/>
  <sheetViews>
    <sheetView rightToLeft="1" view="pageBreakPreview" zoomScale="115" zoomScaleNormal="100" zoomScaleSheetLayoutView="115" workbookViewId="0">
      <selection activeCell="C7" sqref="C7"/>
    </sheetView>
  </sheetViews>
  <sheetFormatPr defaultRowHeight="18" x14ac:dyDescent="0.4"/>
  <cols>
    <col min="1" max="1" width="21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0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31" t="s">
        <v>73</v>
      </c>
      <c r="C6" s="32" t="s">
        <v>71</v>
      </c>
      <c r="D6" s="32" t="s">
        <v>71</v>
      </c>
      <c r="E6" s="32" t="s">
        <v>71</v>
      </c>
      <c r="F6" s="32" t="s">
        <v>71</v>
      </c>
      <c r="G6" s="32" t="s">
        <v>71</v>
      </c>
      <c r="H6" s="32" t="s">
        <v>71</v>
      </c>
      <c r="I6" s="32" t="s">
        <v>71</v>
      </c>
      <c r="K6" s="32" t="s">
        <v>72</v>
      </c>
      <c r="L6" s="32" t="s">
        <v>72</v>
      </c>
      <c r="M6" s="32" t="s">
        <v>72</v>
      </c>
      <c r="N6" s="32" t="s">
        <v>72</v>
      </c>
      <c r="O6" s="32" t="s">
        <v>72</v>
      </c>
      <c r="P6" s="32" t="s">
        <v>72</v>
      </c>
      <c r="Q6" s="32" t="s">
        <v>72</v>
      </c>
    </row>
    <row r="7" spans="1:17" ht="27.75" x14ac:dyDescent="0.4">
      <c r="A7" s="32" t="s">
        <v>73</v>
      </c>
      <c r="C7" s="6" t="s">
        <v>93</v>
      </c>
      <c r="E7" s="6" t="s">
        <v>90</v>
      </c>
      <c r="G7" s="6" t="s">
        <v>91</v>
      </c>
      <c r="I7" s="6" t="s">
        <v>94</v>
      </c>
      <c r="K7" s="6" t="s">
        <v>93</v>
      </c>
      <c r="M7" s="6" t="s">
        <v>90</v>
      </c>
      <c r="O7" s="6" t="s">
        <v>91</v>
      </c>
      <c r="Q7" s="34" t="s">
        <v>94</v>
      </c>
    </row>
    <row r="8" spans="1:17" ht="18.75" x14ac:dyDescent="0.45">
      <c r="A8" s="2" t="s">
        <v>29</v>
      </c>
      <c r="C8" s="9">
        <v>79779990</v>
      </c>
      <c r="D8" s="4"/>
      <c r="E8" s="9">
        <v>1557654573</v>
      </c>
      <c r="F8" s="4"/>
      <c r="G8" s="9">
        <v>0</v>
      </c>
      <c r="H8" s="4"/>
      <c r="I8" s="9">
        <v>1637434563</v>
      </c>
      <c r="J8" s="4"/>
      <c r="K8" s="9">
        <v>79779990</v>
      </c>
      <c r="L8" s="4"/>
      <c r="M8" s="9">
        <v>1557654573</v>
      </c>
      <c r="N8" s="4"/>
      <c r="O8" s="9">
        <v>0</v>
      </c>
      <c r="P8" s="4"/>
      <c r="Q8" s="9">
        <v>1637434563</v>
      </c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'سرمایه‌گذاری در سهام'!Print_Area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Mahsa Behnia</cp:lastModifiedBy>
  <cp:lastPrinted>2022-12-31T11:53:40Z</cp:lastPrinted>
  <dcterms:created xsi:type="dcterms:W3CDTF">2022-12-21T11:27:00Z</dcterms:created>
  <dcterms:modified xsi:type="dcterms:W3CDTF">2022-12-31T12:04:22Z</dcterms:modified>
</cp:coreProperties>
</file>