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کیمیای کاردان\گزارش افشا پرتفو\"/>
    </mc:Choice>
  </mc:AlternateContent>
  <xr:revisionPtr revIDLastSave="0" documentId="13_ncr:1_{8C3C51BD-186F-405E-9CA2-2C83B4EB40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8" i="13" l="1"/>
  <c r="Q15" i="12"/>
  <c r="Q19" i="11"/>
  <c r="G11" i="8"/>
  <c r="K15" i="12"/>
  <c r="M15" i="12"/>
  <c r="O15" i="12"/>
  <c r="I15" i="12"/>
  <c r="G15" i="12"/>
  <c r="E15" i="12"/>
  <c r="C15" i="12"/>
  <c r="E11" i="16"/>
  <c r="E13" i="12"/>
  <c r="G13" i="12"/>
  <c r="M13" i="12"/>
  <c r="O13" i="12"/>
  <c r="E14" i="12"/>
  <c r="G14" i="12"/>
  <c r="M14" i="12"/>
  <c r="O14" i="12"/>
  <c r="E15" i="2"/>
  <c r="E16" i="2" s="1"/>
  <c r="G15" i="2"/>
  <c r="G16" i="2" s="1"/>
  <c r="S15" i="2"/>
  <c r="S16" i="2" s="1"/>
  <c r="U15" i="2"/>
  <c r="U16" i="2" s="1"/>
  <c r="C11" i="16"/>
  <c r="I24" i="15"/>
  <c r="E24" i="15"/>
  <c r="G20" i="15" s="1"/>
  <c r="K23" i="15"/>
  <c r="K22" i="15"/>
  <c r="K21" i="15"/>
  <c r="K20" i="15"/>
  <c r="K19" i="15"/>
  <c r="K18" i="15"/>
  <c r="K17" i="15"/>
  <c r="K24" i="15" s="1"/>
  <c r="K16" i="15"/>
  <c r="K15" i="15"/>
  <c r="K14" i="15"/>
  <c r="K13" i="15"/>
  <c r="K12" i="15"/>
  <c r="K11" i="15"/>
  <c r="K10" i="15"/>
  <c r="K9" i="15"/>
  <c r="Q13" i="14"/>
  <c r="O13" i="14"/>
  <c r="M13" i="14"/>
  <c r="K13" i="14"/>
  <c r="I13" i="14"/>
  <c r="G13" i="14"/>
  <c r="E13" i="14"/>
  <c r="C13" i="14"/>
  <c r="U18" i="13"/>
  <c r="Q18" i="13"/>
  <c r="O18" i="13"/>
  <c r="M18" i="13"/>
  <c r="K18" i="13"/>
  <c r="I18" i="13"/>
  <c r="G18" i="13"/>
  <c r="E18" i="13"/>
  <c r="C18" i="13"/>
  <c r="O19" i="11"/>
  <c r="M19" i="11"/>
  <c r="K19" i="11"/>
  <c r="I19" i="11"/>
  <c r="G19" i="11"/>
  <c r="E19" i="11"/>
  <c r="C19" i="11"/>
  <c r="S25" i="10"/>
  <c r="Q25" i="10"/>
  <c r="O25" i="10"/>
  <c r="M25" i="10"/>
  <c r="K25" i="10"/>
  <c r="I25" i="10"/>
  <c r="S11" i="9"/>
  <c r="Q11" i="9"/>
  <c r="O11" i="9"/>
  <c r="M11" i="9"/>
  <c r="K11" i="9"/>
  <c r="I11" i="9"/>
  <c r="E12" i="8"/>
  <c r="I11" i="8"/>
  <c r="I12" i="8" s="1"/>
  <c r="I10" i="8"/>
  <c r="G10" i="8"/>
  <c r="I9" i="8"/>
  <c r="G9" i="8"/>
  <c r="I8" i="8"/>
  <c r="G8" i="8"/>
  <c r="S23" i="6"/>
  <c r="Q23" i="6"/>
  <c r="O23" i="6"/>
  <c r="M23" i="6"/>
  <c r="K23" i="6"/>
  <c r="AG11" i="4"/>
  <c r="AE11" i="4"/>
  <c r="AC11" i="4"/>
  <c r="AA11" i="4"/>
  <c r="Y11" i="4"/>
  <c r="W11" i="4"/>
  <c r="V11" i="4"/>
  <c r="T11" i="4"/>
  <c r="S11" i="4"/>
  <c r="Q11" i="4"/>
  <c r="O11" i="4"/>
  <c r="M11" i="4"/>
  <c r="W16" i="2"/>
  <c r="Q16" i="2"/>
  <c r="O16" i="2"/>
  <c r="M16" i="2"/>
  <c r="L16" i="2"/>
  <c r="J16" i="2"/>
  <c r="I16" i="2"/>
  <c r="C16" i="2"/>
  <c r="G12" i="8" l="1"/>
  <c r="G15" i="15"/>
  <c r="G16" i="15"/>
  <c r="G12" i="15"/>
  <c r="G14" i="15"/>
  <c r="G9" i="15"/>
  <c r="G17" i="15"/>
  <c r="G10" i="15"/>
  <c r="G18" i="15"/>
  <c r="G11" i="15"/>
  <c r="G19" i="15"/>
  <c r="G13" i="15"/>
  <c r="G24" i="15" l="1"/>
</calcChain>
</file>

<file path=xl/sharedStrings.xml><?xml version="1.0" encoding="utf-8"?>
<sst xmlns="http://schemas.openxmlformats.org/spreadsheetml/2006/main" count="416" uniqueCount="196">
  <si>
    <t>‫صندوق سرمایه گذاری کیمیا زرین کاردان</t>
  </si>
  <si>
    <t>‫صورت وضعیت پورتفوی</t>
  </si>
  <si>
    <t>‫برای ماه منتهی به 1401/07/30</t>
  </si>
  <si>
    <t>‫1- سرمایه گذاری ها</t>
  </si>
  <si>
    <t>‫1-1- سرمایه گذاری در سهام و حق تقدم سهام</t>
  </si>
  <si>
    <t>‫1401/06/31</t>
  </si>
  <si>
    <t>‫تغییرات طی دوره</t>
  </si>
  <si>
    <t>‫1401/07/30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</si>
  <si>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</si>
  <si>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</si>
  <si>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</si>
  <si>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</si>
  <si>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</si>
  <si>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</si>
  <si>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</si>
  <si>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</si>
  <si>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</si>
  <si>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</si>
  <si>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‫بيمه اتكايي آواي پارس70%تاديه</t>
  </si>
  <si>
    <t>‫بيمه اتكايي تهران رواك50%تاديه</t>
  </si>
  <si>
    <t>‫سرمايه گذاري پارس آريان</t>
  </si>
  <si>
    <t>‫نفت تبريز</t>
  </si>
  <si>
    <t>‫جمع</t>
  </si>
  <si>
    <t>‫نام سهام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</si>
  <si>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</si>
  <si>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</si>
  <si>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</si>
  <si>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</si>
  <si>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</si>
  <si>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</si>
  <si>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</si>
  <si>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</si>
  <si>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</si>
  <si>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</si>
  <si>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</si>
  <si>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</si>
  <si>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</si>
  <si>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</si>
  <si>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</si>
  <si>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</si>
  <si>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</si>
  <si>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</si>
  <si>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</si>
  <si>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</si>
  <si>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</si>
  <si>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</si>
  <si>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</si>
  <si>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</si>
  <si>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</si>
  <si>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</si>
  <si>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</si>
  <si>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</si>
  <si>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</si>
  <si>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</si>
  <si>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‫سپرده بانکی نزد بانک تجارت</t>
  </si>
  <si>
    <t>‫279928865</t>
  </si>
  <si>
    <t>‫1400/11/03</t>
  </si>
  <si>
    <t>‫0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</si>
  <si>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</si>
  <si>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</si>
  <si>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</si>
  <si>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</si>
  <si>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</si>
  <si>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</si>
  <si>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</si>
  <si>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</si>
  <si>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</si>
  <si>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</si>
  <si>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</si>
  <si>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‫سپرده بانکی نزد بانک صادرات</t>
  </si>
  <si>
    <t>‫0217334621006</t>
  </si>
  <si>
    <t>‫1401/06/05</t>
  </si>
  <si>
    <t>‫سپرده بانکی نزد بانک موسسه اعتباری ملل</t>
  </si>
  <si>
    <t>‫0515-10-277-000000223</t>
  </si>
  <si>
    <t>‫1401/04/02</t>
  </si>
  <si>
    <t>‫0515-60-332-000000204</t>
  </si>
  <si>
    <t>‫بلند مدت</t>
  </si>
  <si>
    <t>‫0515-60-332-000000265</t>
  </si>
  <si>
    <t>‫1401/05/10</t>
  </si>
  <si>
    <t>‫0515-60-332-000000291</t>
  </si>
  <si>
    <t>‫1401/05/26</t>
  </si>
  <si>
    <t>‫سپرده بانکی نزد بانک پاسارگاد</t>
  </si>
  <si>
    <t>‫279-8100-15168673-1</t>
  </si>
  <si>
    <t>‫1400/11/24</t>
  </si>
  <si>
    <t>‫279-9012-15168673-2</t>
  </si>
  <si>
    <t>‫1401/06/15</t>
  </si>
  <si>
    <t>‫279-9012-15168673-3</t>
  </si>
  <si>
    <t>‫1401/07/16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</si>
  <si>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</si>
  <si>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</si>
  <si>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</si>
  <si>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</si>
  <si>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</si>
  <si>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</si>
  <si>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</si>
  <si>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</si>
  <si>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</si>
  <si>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</si>
  <si>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</si>
  <si>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</si>
  <si>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</si>
  <si>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</si>
  <si>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</si>
  <si>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</si>
  <si>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</si>
  <si>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</si>
  <si>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</si>
  <si>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</si>
  <si>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</si>
  <si>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</si>
  <si>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</si>
  <si>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‫اقتصاد نوين</t>
  </si>
  <si>
    <t>‫1401/04/29</t>
  </si>
  <si>
    <t>‫نفت اصفهان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</si>
  <si>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</si>
  <si>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</si>
  <si>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</si>
  <si>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</si>
  <si>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‫1401/08/08</t>
  </si>
  <si>
    <t>‫بلند مدت-000000204-332-60-0515-موسسه اعتباري ملل</t>
  </si>
  <si>
    <t>‫1401/07/02</t>
  </si>
  <si>
    <t>‫1402/04/02</t>
  </si>
  <si>
    <t>‫بلند مدت-000000265-332-60-0515-موسسه اعتباري ملل</t>
  </si>
  <si>
    <t>‫1401/07/10</t>
  </si>
  <si>
    <t>‫1402/05/10</t>
  </si>
  <si>
    <t>‫بلند مدت-000000291-332-60-0515-موسسه اعتباري ملل</t>
  </si>
  <si>
    <t>‫1401/07/26</t>
  </si>
  <si>
    <t>‫1402/05/26</t>
  </si>
  <si>
    <t>‫بلند مدت-2-15168673-9012-279-پاسارگاد</t>
  </si>
  <si>
    <t>‫1401/07/15</t>
  </si>
  <si>
    <t>‫1403/06/15</t>
  </si>
  <si>
    <t>‫بلند مدت-3-15168673-9012-279-پاسارگاد</t>
  </si>
  <si>
    <t>‫1402/07/16</t>
  </si>
  <si>
    <t>‫كوتاه مدت-000000223-277-10-0515-موسسه اعتباري ملل</t>
  </si>
  <si>
    <t>‫1401/07/01</t>
  </si>
  <si>
    <t>‫-</t>
  </si>
  <si>
    <t>‫كوتاه مدت-0217334621006-صادرات</t>
  </si>
  <si>
    <t>‫1401/07/05</t>
  </si>
  <si>
    <t>‫كوتاه مدت-1-1627461-810-829-سامان</t>
  </si>
  <si>
    <t>‫كوتاه مدت-1-1627461-810-849-سامان</t>
  </si>
  <si>
    <t>‫1401/07/23</t>
  </si>
  <si>
    <t>‫كوتاه مدت-1-6667725-850-205-اقتصاد نوين</t>
  </si>
  <si>
    <t>‫1401/07/27</t>
  </si>
  <si>
    <t>‫كوتاه مدت-279928865-تجارت</t>
  </si>
  <si>
    <t>‫كوتاه مدت-98031693-تجارت</t>
  </si>
  <si>
    <t>‫بلند مدت-1-15168673-9012-279-پاسارگاد</t>
  </si>
  <si>
    <t>‫1401/07/24</t>
  </si>
  <si>
    <t>‫1402/11/24</t>
  </si>
  <si>
    <t>‫بلند مدت-1-6667725-283-205-اقتصاد نوين</t>
  </si>
  <si>
    <t>‫1401/07/28</t>
  </si>
  <si>
    <t>‫1401/12/28</t>
  </si>
  <si>
    <t>‫بلند مدت-2-6667725-283-205-اقتصاد نوين</t>
  </si>
  <si>
    <t>‫1401/07/20</t>
  </si>
  <si>
    <t>‫1402/10/20</t>
  </si>
  <si>
    <t>‫سود(زیان) حاصل از فروش اوراق بهادار</t>
  </si>
  <si>
    <t>‫ارزش دفتری</t>
  </si>
  <si>
    <t>‫سود و زیان ناشی از فروش</t>
  </si>
  <si>
    <t>‫احیاء سپاهان</t>
  </si>
  <si>
    <t>‫اسنادخزانه-م11بودجه99-020906</t>
  </si>
  <si>
    <t>‫اسنادخزانه-م16بودجه98-010503</t>
  </si>
  <si>
    <t>‫اسنادخزانه-م18بودجه98-010614</t>
  </si>
  <si>
    <t>‫سرمايه گذاري غدير</t>
  </si>
  <si>
    <t>‫فولاد مباركه</t>
  </si>
  <si>
    <t>‫كوير تاير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</si>
  <si>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</si>
  <si>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</si>
  <si>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</si>
  <si>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</si>
  <si>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</si>
  <si>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</si>
  <si>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</si>
  <si>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</si>
  <si>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</si>
  <si>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‫پارس آريان</t>
  </si>
  <si>
    <t>‫احياء سپاهان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</si>
  <si>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</si>
  <si>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</si>
  <si>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</si>
  <si>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</si>
  <si>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</si>
  <si>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</si>
  <si>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</si>
  <si>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موسسه اعتباری ملل</t>
  </si>
  <si>
    <t>‫سپرده بانکی بلند مدت - پاسارگاد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</si>
  <si>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</si>
  <si>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</si>
  <si>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</si>
  <si>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‫سپرده بانکی کوتاه مدت - صادرات</t>
  </si>
  <si>
    <t>‫سپرده بانکی کوتاه مدت - موسسه اعتباری ملل</t>
  </si>
  <si>
    <t>‫سپرده بانکی بلند مدت - اقتصاد نوين</t>
  </si>
  <si>
    <t>‫205-283-6667725-1</t>
  </si>
  <si>
    <t>‫205-283-6667725-2</t>
  </si>
  <si>
    <t>‫279-9012-15168673-1</t>
  </si>
  <si>
    <t>‫4-2- سایر درآمدها:</t>
  </si>
  <si>
    <t>‫بانك تجارت</t>
  </si>
  <si>
    <t>تعدیل 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</si>
</sst>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b/>
      <sz val="18"/>
      <name val="B Mitra"/>
      <charset val="178"/>
    </font>
    <font>
      <b/>
      <sz val="16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right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37" fontId="3" fillId="0" borderId="4" xfId="0" applyNumberFormat="1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right" vertical="center"/>
    </xf>
    <xf numFmtId="37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" fillId="0" borderId="6" xfId="0" applyFont="1" applyBorder="1"/>
    <xf numFmtId="37" fontId="3" fillId="0" borderId="6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/>
    <xf numFmtId="164" fontId="3" fillId="0" borderId="6" xfId="0" applyNumberFormat="1" applyFont="1" applyBorder="1" applyAlignment="1">
      <alignment horizontal="center" vertical="center"/>
    </xf>
    <xf numFmtId="0" fontId="1" fillId="2" borderId="6" xfId="0" applyFont="1" applyFill="1" applyBorder="1"/>
    <xf numFmtId="0" fontId="1" fillId="0" borderId="0" xfId="0" applyFont="1"/>
    <xf numFmtId="37" fontId="2" fillId="0" borderId="0" xfId="0" applyNumberFormat="1" applyFont="1" applyAlignment="1">
      <alignment horizontal="right" vertical="center"/>
    </xf>
    <xf numFmtId="37" fontId="2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/>
    <xf numFmtId="0" fontId="3" fillId="0" borderId="0" xfId="0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 wrapText="1"/>
    </xf>
    <xf numFmtId="37" fontId="3" fillId="0" borderId="5" xfId="0" applyNumberFormat="1" applyFont="1" applyBorder="1" applyAlignment="1">
      <alignment horizontal="center" vertical="center"/>
    </xf>
    <xf numFmtId="0" fontId="1" fillId="2" borderId="7" xfId="0" applyFont="1" applyFill="1" applyBorder="1"/>
    <xf numFmtId="0" fontId="1" fillId="2" borderId="8" xfId="0" applyFont="1" applyFill="1" applyBorder="1"/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37" fontId="3" fillId="0" borderId="3" xfId="0" applyNumberFormat="1" applyFont="1" applyBorder="1" applyAlignment="1">
      <alignment horizontal="right" vertical="center"/>
    </xf>
    <xf numFmtId="37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590550</xdr:colOff>
      <xdr:row>9</xdr:row>
      <xdr:rowOff>147637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00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6:J18"/>
  <sheetViews>
    <sheetView rightToLeft="1" tabSelected="1" view="pageBreakPreview" zoomScale="85" zoomScaleNormal="100" zoomScaleSheetLayoutView="85" workbookViewId="0">
      <selection activeCell="A2" sqref="A2:XFD7"/>
    </sheetView>
  </sheetViews>
  <sheetFormatPr defaultRowHeight="17.25" x14ac:dyDescent="0.4"/>
  <cols>
    <col min="1" max="16384" width="9.140625" style="1"/>
  </cols>
  <sheetData>
    <row r="16" spans="1:10" ht="39.950000000000003" customHeight="1" x14ac:dyDescent="0.4">
      <c r="A16" s="38" t="s">
        <v>0</v>
      </c>
      <c r="B16" s="28"/>
      <c r="C16" s="28"/>
      <c r="D16" s="28"/>
      <c r="E16" s="28"/>
      <c r="F16" s="28"/>
      <c r="G16" s="28"/>
      <c r="H16" s="28"/>
      <c r="I16" s="28"/>
      <c r="J16" s="28"/>
    </row>
    <row r="17" spans="1:10" ht="39.950000000000003" customHeight="1" x14ac:dyDescent="0.4">
      <c r="A17" s="38" t="s">
        <v>1</v>
      </c>
      <c r="B17" s="28"/>
      <c r="C17" s="28"/>
      <c r="D17" s="28"/>
      <c r="E17" s="28"/>
      <c r="F17" s="28"/>
      <c r="G17" s="28"/>
      <c r="H17" s="28"/>
      <c r="I17" s="28"/>
      <c r="J17" s="28"/>
    </row>
    <row r="18" spans="1:10" ht="39.950000000000003" customHeight="1" x14ac:dyDescent="0.4">
      <c r="A18" s="38" t="s">
        <v>2</v>
      </c>
      <c r="B18" s="28"/>
      <c r="C18" s="28"/>
      <c r="D18" s="28"/>
      <c r="E18" s="28"/>
      <c r="F18" s="28"/>
      <c r="G18" s="28"/>
      <c r="H18" s="28"/>
      <c r="I18" s="28"/>
      <c r="J18" s="28"/>
    </row>
  </sheetData>
  <mergeCells count="3">
    <mergeCell ref="A16:J16"/>
    <mergeCell ref="A17:J17"/>
    <mergeCell ref="A18:J18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9"/>
  <sheetViews>
    <sheetView rightToLeft="1" view="pageBreakPreview" zoomScaleNormal="100" zoomScaleSheetLayoutView="100" workbookViewId="0">
      <selection activeCell="A22" sqref="A22:J22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">
      <c r="A1" s="3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20.100000000000001" customHeight="1" x14ac:dyDescent="0.4">
      <c r="A2" s="39" t="s">
        <v>88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20.100000000000001" customHeight="1" x14ac:dyDescent="0.4">
      <c r="A3" s="3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5" spans="1:21" ht="18.75" x14ac:dyDescent="0.4">
      <c r="A5" s="29" t="s">
        <v>167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7" spans="1:21" ht="18.75" x14ac:dyDescent="0.4">
      <c r="C7" s="30" t="s">
        <v>104</v>
      </c>
      <c r="D7" s="31"/>
      <c r="E7" s="31"/>
      <c r="F7" s="31"/>
      <c r="G7" s="31"/>
      <c r="H7" s="31"/>
      <c r="I7" s="31"/>
      <c r="J7" s="31"/>
      <c r="K7" s="31"/>
      <c r="M7" s="30" t="s">
        <v>7</v>
      </c>
      <c r="N7" s="31"/>
      <c r="O7" s="31"/>
      <c r="P7" s="31"/>
      <c r="Q7" s="31"/>
      <c r="R7" s="31"/>
      <c r="S7" s="31"/>
      <c r="T7" s="31"/>
      <c r="U7" s="31"/>
    </row>
    <row r="8" spans="1:21" ht="37.5" x14ac:dyDescent="0.4">
      <c r="A8" s="10" t="s">
        <v>168</v>
      </c>
      <c r="C8" s="11" t="s">
        <v>102</v>
      </c>
      <c r="E8" s="11" t="s">
        <v>169</v>
      </c>
      <c r="G8" s="11" t="s">
        <v>170</v>
      </c>
      <c r="I8" s="11" t="s">
        <v>171</v>
      </c>
      <c r="K8" s="11" t="s">
        <v>172</v>
      </c>
      <c r="M8" s="11" t="s">
        <v>102</v>
      </c>
      <c r="O8" s="11" t="s">
        <v>169</v>
      </c>
      <c r="Q8" s="11" t="s">
        <v>170</v>
      </c>
      <c r="S8" s="11" t="s">
        <v>171</v>
      </c>
      <c r="U8" s="11" t="s">
        <v>172</v>
      </c>
    </row>
    <row r="9" spans="1:21" ht="18" x14ac:dyDescent="0.4">
      <c r="A9" s="12" t="s">
        <v>17</v>
      </c>
      <c r="C9" s="15">
        <v>0</v>
      </c>
      <c r="D9" s="17"/>
      <c r="E9" s="15">
        <v>3131257500</v>
      </c>
      <c r="F9" s="17"/>
      <c r="G9" s="15">
        <v>-2866233820</v>
      </c>
      <c r="H9" s="17"/>
      <c r="I9" s="15">
        <v>265023680</v>
      </c>
      <c r="K9" s="6">
        <v>1.676170942138077E-2</v>
      </c>
      <c r="M9" s="15">
        <v>0</v>
      </c>
      <c r="N9" s="17"/>
      <c r="O9" s="15">
        <v>0</v>
      </c>
      <c r="P9" s="17"/>
      <c r="Q9" s="15">
        <v>-2866233820</v>
      </c>
      <c r="R9" s="17"/>
      <c r="S9" s="15">
        <v>-2866233820</v>
      </c>
      <c r="U9" s="6">
        <v>-7.8917405946475588E-2</v>
      </c>
    </row>
    <row r="10" spans="1:21" ht="18" x14ac:dyDescent="0.4">
      <c r="A10" s="12" t="s">
        <v>21</v>
      </c>
      <c r="C10" s="15">
        <v>0</v>
      </c>
      <c r="D10" s="17"/>
      <c r="E10" s="15">
        <v>80518050</v>
      </c>
      <c r="F10" s="17"/>
      <c r="G10" s="15">
        <v>0</v>
      </c>
      <c r="H10" s="17"/>
      <c r="I10" s="15">
        <v>80518050</v>
      </c>
      <c r="K10" s="6">
        <v>5.0924512001199592E-3</v>
      </c>
      <c r="M10" s="15">
        <v>0</v>
      </c>
      <c r="N10" s="17"/>
      <c r="O10" s="15">
        <v>-2609381250</v>
      </c>
      <c r="P10" s="17"/>
      <c r="Q10" s="15">
        <v>0</v>
      </c>
      <c r="R10" s="17"/>
      <c r="S10" s="15">
        <v>-2609381250</v>
      </c>
      <c r="U10" s="6">
        <v>-7.1845359558060026E-2</v>
      </c>
    </row>
    <row r="11" spans="1:21" ht="18" x14ac:dyDescent="0.4">
      <c r="A11" s="12" t="s">
        <v>173</v>
      </c>
      <c r="C11" s="15">
        <v>0</v>
      </c>
      <c r="D11" s="17"/>
      <c r="E11" s="15">
        <v>-25270540</v>
      </c>
      <c r="F11" s="17"/>
      <c r="G11" s="15">
        <v>0</v>
      </c>
      <c r="H11" s="17"/>
      <c r="I11" s="15">
        <v>-25270540</v>
      </c>
      <c r="K11" s="6">
        <v>-1.5982626473278903E-3</v>
      </c>
      <c r="M11" s="15">
        <v>0</v>
      </c>
      <c r="N11" s="17"/>
      <c r="O11" s="15">
        <v>-965334639</v>
      </c>
      <c r="P11" s="17"/>
      <c r="Q11" s="15">
        <v>0</v>
      </c>
      <c r="R11" s="17"/>
      <c r="S11" s="15">
        <v>-965334639</v>
      </c>
      <c r="U11" s="6">
        <v>-2.6579026822088601E-2</v>
      </c>
    </row>
    <row r="12" spans="1:21" ht="18" x14ac:dyDescent="0.4">
      <c r="A12" s="12" t="s">
        <v>174</v>
      </c>
      <c r="C12" s="15">
        <v>0</v>
      </c>
      <c r="D12" s="17"/>
      <c r="E12" s="19">
        <v>0</v>
      </c>
      <c r="F12" s="19"/>
      <c r="G12" s="15">
        <v>0</v>
      </c>
      <c r="H12" s="19"/>
      <c r="I12" s="19">
        <v>0</v>
      </c>
      <c r="J12" s="16"/>
      <c r="K12" s="16">
        <v>0</v>
      </c>
      <c r="L12" s="5"/>
      <c r="M12" s="15">
        <v>0</v>
      </c>
      <c r="N12" s="17"/>
      <c r="O12" s="15">
        <v>0</v>
      </c>
      <c r="P12" s="17"/>
      <c r="Q12" s="15">
        <v>-1429904691</v>
      </c>
      <c r="R12" s="17"/>
      <c r="S12" s="15">
        <v>-1429904691</v>
      </c>
      <c r="U12" s="6">
        <v>-3.9370259389520684E-2</v>
      </c>
    </row>
    <row r="13" spans="1:21" ht="18" x14ac:dyDescent="0.4">
      <c r="A13" s="12" t="s">
        <v>111</v>
      </c>
      <c r="C13" s="15">
        <v>0</v>
      </c>
      <c r="D13" s="17"/>
      <c r="E13" s="19">
        <v>0</v>
      </c>
      <c r="F13" s="19"/>
      <c r="G13" s="15">
        <v>0</v>
      </c>
      <c r="H13" s="19"/>
      <c r="I13" s="19">
        <v>0</v>
      </c>
      <c r="J13" s="16"/>
      <c r="K13" s="16">
        <v>0</v>
      </c>
      <c r="L13" s="5"/>
      <c r="M13" s="15">
        <v>321300000</v>
      </c>
      <c r="N13" s="17"/>
      <c r="O13" s="15">
        <v>0</v>
      </c>
      <c r="P13" s="17"/>
      <c r="Q13" s="15">
        <v>-959874570</v>
      </c>
      <c r="R13" s="17"/>
      <c r="S13" s="15">
        <v>-638574570</v>
      </c>
      <c r="U13" s="6">
        <v>-1.7582183357178479E-2</v>
      </c>
    </row>
    <row r="14" spans="1:21" ht="18" x14ac:dyDescent="0.4">
      <c r="A14" s="12" t="s">
        <v>161</v>
      </c>
      <c r="C14" s="15">
        <v>0</v>
      </c>
      <c r="D14" s="17"/>
      <c r="E14" s="19">
        <v>0</v>
      </c>
      <c r="F14" s="19"/>
      <c r="G14" s="15">
        <v>0</v>
      </c>
      <c r="H14" s="19"/>
      <c r="I14" s="19">
        <v>0</v>
      </c>
      <c r="J14" s="16"/>
      <c r="K14" s="16">
        <v>0</v>
      </c>
      <c r="L14" s="5"/>
      <c r="M14" s="15">
        <v>0</v>
      </c>
      <c r="N14" s="17"/>
      <c r="O14" s="15">
        <v>0</v>
      </c>
      <c r="P14" s="17"/>
      <c r="Q14" s="15">
        <v>197883188</v>
      </c>
      <c r="R14" s="17"/>
      <c r="S14" s="15">
        <v>197883188</v>
      </c>
      <c r="U14" s="6">
        <v>5.4484137924863188E-3</v>
      </c>
    </row>
    <row r="15" spans="1:21" ht="18" x14ac:dyDescent="0.4">
      <c r="A15" s="12" t="s">
        <v>162</v>
      </c>
      <c r="C15" s="15">
        <v>0</v>
      </c>
      <c r="D15" s="17"/>
      <c r="E15" s="19">
        <v>0</v>
      </c>
      <c r="F15" s="19"/>
      <c r="G15" s="15">
        <v>0</v>
      </c>
      <c r="H15" s="19"/>
      <c r="I15" s="19">
        <v>0</v>
      </c>
      <c r="J15" s="16"/>
      <c r="K15" s="16">
        <v>0</v>
      </c>
      <c r="L15" s="5"/>
      <c r="M15" s="15">
        <v>0</v>
      </c>
      <c r="N15" s="17"/>
      <c r="O15" s="15">
        <v>0</v>
      </c>
      <c r="P15" s="17"/>
      <c r="Q15" s="15">
        <v>855952500</v>
      </c>
      <c r="R15" s="17"/>
      <c r="S15" s="15">
        <v>855952500</v>
      </c>
      <c r="U15" s="6">
        <v>2.3567355336488443E-2</v>
      </c>
    </row>
    <row r="16" spans="1:21" ht="18" x14ac:dyDescent="0.4">
      <c r="A16" s="12" t="s">
        <v>163</v>
      </c>
      <c r="C16" s="15">
        <v>0</v>
      </c>
      <c r="D16" s="17"/>
      <c r="E16" s="19">
        <v>0</v>
      </c>
      <c r="F16" s="19"/>
      <c r="G16" s="15">
        <v>0</v>
      </c>
      <c r="H16" s="19"/>
      <c r="I16" s="19">
        <v>0</v>
      </c>
      <c r="J16" s="16"/>
      <c r="K16" s="16">
        <v>0</v>
      </c>
      <c r="L16" s="5"/>
      <c r="M16" s="15">
        <v>0</v>
      </c>
      <c r="N16" s="17"/>
      <c r="O16" s="15">
        <v>0</v>
      </c>
      <c r="P16" s="17"/>
      <c r="Q16" s="15">
        <v>-1586573985</v>
      </c>
      <c r="R16" s="17"/>
      <c r="S16" s="15">
        <v>-1586573985</v>
      </c>
      <c r="U16" s="6">
        <v>-4.3683911048946623E-2</v>
      </c>
    </row>
    <row r="17" spans="1:21" ht="18" x14ac:dyDescent="0.4">
      <c r="A17" s="12" t="s">
        <v>113</v>
      </c>
      <c r="C17" s="15">
        <v>0</v>
      </c>
      <c r="D17" s="17"/>
      <c r="E17" s="19">
        <v>0</v>
      </c>
      <c r="F17" s="19"/>
      <c r="G17" s="15">
        <v>0</v>
      </c>
      <c r="H17" s="19"/>
      <c r="I17" s="19">
        <v>0</v>
      </c>
      <c r="J17" s="16"/>
      <c r="K17" s="16">
        <v>0</v>
      </c>
      <c r="L17" s="5"/>
      <c r="M17" s="15">
        <v>2468026600</v>
      </c>
      <c r="N17" s="17"/>
      <c r="O17" s="15">
        <v>0</v>
      </c>
      <c r="P17" s="17"/>
      <c r="Q17" s="15">
        <v>-1631465132</v>
      </c>
      <c r="R17" s="17"/>
      <c r="S17" s="15">
        <v>836561468</v>
      </c>
      <c r="U17" s="6">
        <v>2.3033452647396209E-2</v>
      </c>
    </row>
    <row r="18" spans="1:21" ht="18" x14ac:dyDescent="0.4">
      <c r="A18" s="7" t="s">
        <v>22</v>
      </c>
      <c r="C18" s="20">
        <f>SUM(C9:$C$17)</f>
        <v>0</v>
      </c>
      <c r="D18" s="17"/>
      <c r="E18" s="20">
        <f>SUM(E9:$E$17)</f>
        <v>3186505010</v>
      </c>
      <c r="F18" s="17"/>
      <c r="G18" s="20">
        <f>SUM(G9:$G$17)</f>
        <v>-2866233820</v>
      </c>
      <c r="H18" s="17"/>
      <c r="I18" s="20">
        <f>SUM(I9:$I$17)</f>
        <v>320271190</v>
      </c>
      <c r="K18" s="8">
        <f>SUM(K9:$K$17)</f>
        <v>2.0255897974172841E-2</v>
      </c>
      <c r="M18" s="20">
        <f>SUM(M9:$M$17)</f>
        <v>2789326600</v>
      </c>
      <c r="N18" s="17"/>
      <c r="O18" s="20">
        <f>SUM(O9:$O$17)</f>
        <v>-3574715889</v>
      </c>
      <c r="P18" s="17"/>
      <c r="Q18" s="20">
        <f>SUM(Q9:$Q$17)</f>
        <v>-7420216510</v>
      </c>
      <c r="R18" s="17"/>
      <c r="S18" s="20">
        <f>SUM(S9:S17)</f>
        <v>-8205605799</v>
      </c>
      <c r="U18" s="8">
        <f>SUM(U9:$U$17)</f>
        <v>-0.22592892434589903</v>
      </c>
    </row>
    <row r="19" spans="1:21" ht="18" x14ac:dyDescent="0.4">
      <c r="C19" s="21"/>
      <c r="D19" s="17"/>
      <c r="E19" s="21"/>
      <c r="F19" s="17"/>
      <c r="G19" s="21"/>
      <c r="H19" s="17"/>
      <c r="I19" s="21"/>
      <c r="K19" s="9"/>
      <c r="M19" s="9"/>
      <c r="O19" s="9"/>
      <c r="Q19" s="9"/>
      <c r="S19" s="9"/>
      <c r="U19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4"/>
  <sheetViews>
    <sheetView rightToLeft="1" view="pageBreakPreview" zoomScale="85" zoomScaleNormal="100" zoomScaleSheetLayoutView="85" workbookViewId="0">
      <selection activeCell="D18" sqref="D18"/>
    </sheetView>
  </sheetViews>
  <sheetFormatPr defaultRowHeight="17.25" x14ac:dyDescent="0.4"/>
  <cols>
    <col min="1" max="1" width="30.8554687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4.75" x14ac:dyDescent="0.4">
      <c r="A1" s="3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4.75" x14ac:dyDescent="0.4">
      <c r="A2" s="39" t="s">
        <v>88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 x14ac:dyDescent="0.4">
      <c r="A3" s="3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18.75" x14ac:dyDescent="0.4">
      <c r="A5" s="29" t="s">
        <v>175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18.75" x14ac:dyDescent="0.4">
      <c r="C7" s="30" t="s">
        <v>104</v>
      </c>
      <c r="D7" s="30"/>
      <c r="E7" s="30"/>
      <c r="F7" s="30"/>
      <c r="G7" s="30"/>
      <c r="H7" s="30"/>
      <c r="I7" s="30"/>
      <c r="J7" s="27"/>
      <c r="K7" s="30" t="s">
        <v>7</v>
      </c>
      <c r="L7" s="30"/>
      <c r="M7" s="30"/>
      <c r="N7" s="30"/>
      <c r="O7" s="30"/>
      <c r="P7" s="30"/>
      <c r="Q7" s="30"/>
    </row>
    <row r="8" spans="1:17" ht="18.75" x14ac:dyDescent="0.4">
      <c r="C8" s="11" t="s">
        <v>176</v>
      </c>
      <c r="E8" s="11" t="s">
        <v>169</v>
      </c>
      <c r="G8" s="11" t="s">
        <v>170</v>
      </c>
      <c r="I8" s="11" t="s">
        <v>22</v>
      </c>
      <c r="K8" s="11" t="s">
        <v>176</v>
      </c>
      <c r="M8" s="11" t="s">
        <v>169</v>
      </c>
      <c r="O8" s="11" t="s">
        <v>170</v>
      </c>
      <c r="Q8" s="11" t="s">
        <v>22</v>
      </c>
    </row>
    <row r="9" spans="1:17" ht="18" x14ac:dyDescent="0.4">
      <c r="A9" s="3" t="s">
        <v>33</v>
      </c>
      <c r="C9" s="15">
        <v>1254364480</v>
      </c>
      <c r="D9" s="17"/>
      <c r="E9" s="15">
        <v>0</v>
      </c>
      <c r="F9" s="17"/>
      <c r="G9" s="15">
        <v>0</v>
      </c>
      <c r="H9" s="17"/>
      <c r="I9" s="15">
        <v>1254364480</v>
      </c>
      <c r="J9" s="17"/>
      <c r="K9" s="15">
        <v>3761173950</v>
      </c>
      <c r="L9" s="17"/>
      <c r="M9" s="15">
        <v>0</v>
      </c>
      <c r="N9" s="17"/>
      <c r="O9" s="15">
        <v>0</v>
      </c>
      <c r="P9" s="17"/>
      <c r="Q9" s="15">
        <v>3761173950</v>
      </c>
    </row>
    <row r="10" spans="1:17" ht="18" x14ac:dyDescent="0.4">
      <c r="A10" s="3" t="s">
        <v>158</v>
      </c>
      <c r="C10" s="19">
        <v>0</v>
      </c>
      <c r="D10" s="19"/>
      <c r="E10" s="19">
        <v>0</v>
      </c>
      <c r="F10" s="19"/>
      <c r="G10" s="19">
        <v>0</v>
      </c>
      <c r="H10" s="19"/>
      <c r="I10" s="19">
        <v>0</v>
      </c>
      <c r="J10" s="15"/>
      <c r="K10" s="15">
        <v>0</v>
      </c>
      <c r="L10" s="17"/>
      <c r="M10" s="15">
        <v>0</v>
      </c>
      <c r="N10" s="17"/>
      <c r="O10" s="15">
        <v>959711429</v>
      </c>
      <c r="P10" s="17"/>
      <c r="Q10" s="15">
        <v>959711429</v>
      </c>
    </row>
    <row r="11" spans="1:17" ht="18" x14ac:dyDescent="0.4">
      <c r="A11" s="3" t="s">
        <v>159</v>
      </c>
      <c r="C11" s="19">
        <v>0</v>
      </c>
      <c r="D11" s="19"/>
      <c r="E11" s="19">
        <v>0</v>
      </c>
      <c r="F11" s="19"/>
      <c r="G11" s="19">
        <v>0</v>
      </c>
      <c r="H11" s="19"/>
      <c r="I11" s="19">
        <v>0</v>
      </c>
      <c r="J11" s="15"/>
      <c r="K11" s="15">
        <v>0</v>
      </c>
      <c r="L11" s="17"/>
      <c r="M11" s="15">
        <v>0</v>
      </c>
      <c r="N11" s="17"/>
      <c r="O11" s="15">
        <v>165322033</v>
      </c>
      <c r="P11" s="17"/>
      <c r="Q11" s="15">
        <v>165322033</v>
      </c>
    </row>
    <row r="12" spans="1:17" ht="18" x14ac:dyDescent="0.4">
      <c r="A12" s="3" t="s">
        <v>160</v>
      </c>
      <c r="C12" s="19">
        <v>0</v>
      </c>
      <c r="D12" s="19"/>
      <c r="E12" s="19">
        <v>0</v>
      </c>
      <c r="F12" s="19"/>
      <c r="G12" s="19">
        <v>0</v>
      </c>
      <c r="H12" s="19"/>
      <c r="I12" s="19">
        <v>0</v>
      </c>
      <c r="J12" s="15"/>
      <c r="K12" s="15">
        <v>0</v>
      </c>
      <c r="L12" s="17"/>
      <c r="M12" s="15">
        <v>0</v>
      </c>
      <c r="N12" s="17"/>
      <c r="O12" s="15">
        <v>1052249186</v>
      </c>
      <c r="P12" s="17"/>
      <c r="Q12" s="15">
        <v>1052249186</v>
      </c>
    </row>
    <row r="13" spans="1:17" ht="18" x14ac:dyDescent="0.4">
      <c r="A13" s="7" t="s">
        <v>22</v>
      </c>
      <c r="C13" s="20">
        <f>SUM(C9:$C$12)</f>
        <v>1254364480</v>
      </c>
      <c r="D13" s="17"/>
      <c r="E13" s="20">
        <f>SUM(E9:$E$12)</f>
        <v>0</v>
      </c>
      <c r="F13" s="17"/>
      <c r="G13" s="20">
        <f>SUM(G9:$G$12)</f>
        <v>0</v>
      </c>
      <c r="H13" s="17"/>
      <c r="I13" s="20">
        <f>SUM(I9:$I$12)</f>
        <v>1254364480</v>
      </c>
      <c r="J13" s="17"/>
      <c r="K13" s="20">
        <f>SUM(K9:$K$12)</f>
        <v>3761173950</v>
      </c>
      <c r="L13" s="17"/>
      <c r="M13" s="20">
        <f>SUM(M9:$M$12)</f>
        <v>0</v>
      </c>
      <c r="N13" s="17"/>
      <c r="O13" s="20">
        <f>SUM(O9:$O$12)</f>
        <v>2177282648</v>
      </c>
      <c r="P13" s="17"/>
      <c r="Q13" s="20">
        <f>SUM(Q9:$Q$12)</f>
        <v>5938456598</v>
      </c>
    </row>
    <row r="14" spans="1:17" ht="18" x14ac:dyDescent="0.4">
      <c r="C14" s="9"/>
      <c r="E14" s="9"/>
      <c r="G14" s="9"/>
      <c r="I14" s="9"/>
      <c r="K14" s="9"/>
      <c r="M14" s="9"/>
      <c r="O14" s="9"/>
      <c r="Q14" s="9"/>
    </row>
  </sheetData>
  <mergeCells count="6"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5"/>
  <sheetViews>
    <sheetView rightToLeft="1" view="pageBreakPreview" zoomScaleNormal="100" zoomScaleSheetLayoutView="100" workbookViewId="0">
      <selection activeCell="A12" sqref="A12"/>
    </sheetView>
  </sheetViews>
  <sheetFormatPr defaultRowHeight="17.25" x14ac:dyDescent="0.4"/>
  <cols>
    <col min="1" max="1" width="33.140625" style="40" customWidth="1"/>
    <col min="2" max="2" width="1.42578125" style="1" customWidth="1"/>
    <col min="3" max="3" width="20.140625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">
      <c r="A1" s="3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0.100000000000001" customHeight="1" x14ac:dyDescent="0.4">
      <c r="A2" s="39" t="s">
        <v>88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0.100000000000001" customHeight="1" x14ac:dyDescent="0.4">
      <c r="A3" s="3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5" spans="1:11" ht="18.75" x14ac:dyDescent="0.4">
      <c r="A5" s="29" t="s">
        <v>177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7" spans="1:11" ht="18.75" x14ac:dyDescent="0.4">
      <c r="A7" s="30" t="s">
        <v>178</v>
      </c>
      <c r="B7" s="31"/>
      <c r="C7" s="31"/>
      <c r="E7" s="30" t="s">
        <v>104</v>
      </c>
      <c r="F7" s="31"/>
      <c r="G7" s="31"/>
      <c r="I7" s="30" t="s">
        <v>7</v>
      </c>
      <c r="J7" s="31"/>
      <c r="K7" s="31"/>
    </row>
    <row r="8" spans="1:11" ht="37.5" x14ac:dyDescent="0.4">
      <c r="A8" s="42" t="s">
        <v>179</v>
      </c>
      <c r="C8" s="11" t="s">
        <v>42</v>
      </c>
      <c r="E8" s="11" t="s">
        <v>180</v>
      </c>
      <c r="G8" s="11" t="s">
        <v>181</v>
      </c>
      <c r="I8" s="11" t="s">
        <v>180</v>
      </c>
      <c r="K8" s="11" t="s">
        <v>181</v>
      </c>
    </row>
    <row r="9" spans="1:11" ht="18" x14ac:dyDescent="0.4">
      <c r="A9" s="3" t="s">
        <v>182</v>
      </c>
      <c r="C9" s="5" t="s">
        <v>75</v>
      </c>
      <c r="E9" s="15">
        <v>4631506830</v>
      </c>
      <c r="G9" s="6">
        <f>E9/E24</f>
        <v>0.32532347541884066</v>
      </c>
      <c r="I9" s="15">
        <v>14203287612</v>
      </c>
      <c r="K9" s="6">
        <f>I9/I24</f>
        <v>0.36820302865842308</v>
      </c>
    </row>
    <row r="10" spans="1:11" ht="18" x14ac:dyDescent="0.4">
      <c r="A10" s="3" t="s">
        <v>182</v>
      </c>
      <c r="C10" s="5" t="s">
        <v>77</v>
      </c>
      <c r="E10" s="15">
        <v>3213698610</v>
      </c>
      <c r="G10" s="6">
        <f>E10/E24</f>
        <v>0.22573465594001885</v>
      </c>
      <c r="I10" s="15">
        <v>8891232821</v>
      </c>
      <c r="K10" s="6">
        <f>I10/I24</f>
        <v>0.23049444203562011</v>
      </c>
    </row>
    <row r="11" spans="1:11" ht="18" x14ac:dyDescent="0.4">
      <c r="A11" s="3" t="s">
        <v>182</v>
      </c>
      <c r="C11" s="5" t="s">
        <v>79</v>
      </c>
      <c r="E11" s="15">
        <v>1039726020</v>
      </c>
      <c r="G11" s="6">
        <f>E11/E24</f>
        <v>7.3031800389204871E-2</v>
      </c>
      <c r="I11" s="15">
        <v>2322054778</v>
      </c>
      <c r="K11" s="6">
        <f>I11/I24</f>
        <v>6.0196457702370594E-2</v>
      </c>
    </row>
    <row r="12" spans="1:11" ht="18" x14ac:dyDescent="0.4">
      <c r="A12" s="3" t="s">
        <v>183</v>
      </c>
      <c r="C12" s="5" t="s">
        <v>84</v>
      </c>
      <c r="E12" s="15">
        <v>4751113140</v>
      </c>
      <c r="G12" s="6">
        <f>E12/E24</f>
        <v>0.33372478883139656</v>
      </c>
      <c r="I12" s="15">
        <v>7285040148</v>
      </c>
      <c r="K12" s="6">
        <f>I12/I24</f>
        <v>0.18885584237029296</v>
      </c>
    </row>
    <row r="13" spans="1:11" ht="18" x14ac:dyDescent="0.4">
      <c r="A13" s="3" t="s">
        <v>183</v>
      </c>
      <c r="C13" s="5" t="s">
        <v>86</v>
      </c>
      <c r="E13" s="15">
        <v>572630674</v>
      </c>
      <c r="G13" s="6">
        <f>E13/E24</f>
        <v>4.0222374236920461E-2</v>
      </c>
      <c r="I13" s="15">
        <v>572630674</v>
      </c>
      <c r="K13" s="6">
        <f>I13/I24</f>
        <v>1.4844756666856274E-2</v>
      </c>
    </row>
    <row r="14" spans="1:11" ht="18" x14ac:dyDescent="0.4">
      <c r="A14" s="3" t="s">
        <v>184</v>
      </c>
      <c r="C14" s="5" t="s">
        <v>50</v>
      </c>
      <c r="E14" s="15">
        <v>96114</v>
      </c>
      <c r="G14" s="6">
        <f>E14/E24</f>
        <v>6.7511809145721266E-6</v>
      </c>
      <c r="I14" s="15">
        <v>-1587689</v>
      </c>
      <c r="K14" s="6">
        <f>I14/I24</f>
        <v>-4.1158914354008863E-5</v>
      </c>
    </row>
    <row r="15" spans="1:11" ht="24" customHeight="1" x14ac:dyDescent="0.4">
      <c r="A15" s="3" t="s">
        <v>185</v>
      </c>
      <c r="C15" s="5" t="s">
        <v>55</v>
      </c>
      <c r="E15" s="15">
        <v>15289583</v>
      </c>
      <c r="G15" s="6">
        <f>E15/E24</f>
        <v>1.0739615554587931E-3</v>
      </c>
      <c r="I15" s="15">
        <v>16499049</v>
      </c>
      <c r="K15" s="6">
        <f>I15/I24</f>
        <v>4.2771786207096961E-4</v>
      </c>
    </row>
    <row r="16" spans="1:11" ht="24" customHeight="1" x14ac:dyDescent="0.4">
      <c r="A16" s="3" t="s">
        <v>185</v>
      </c>
      <c r="C16" s="5" t="s">
        <v>58</v>
      </c>
      <c r="E16" s="15">
        <v>12475104</v>
      </c>
      <c r="G16" s="6">
        <f>E16/E24</f>
        <v>8.7626863965813921E-4</v>
      </c>
      <c r="I16" s="15">
        <v>23488797</v>
      </c>
      <c r="K16" s="6">
        <f>I16/I24</f>
        <v>6.0891861315515844E-4</v>
      </c>
    </row>
    <row r="17" spans="1:11" ht="24" customHeight="1" x14ac:dyDescent="0.4">
      <c r="A17" s="3" t="s">
        <v>186</v>
      </c>
      <c r="C17" s="5" t="s">
        <v>64</v>
      </c>
      <c r="E17" s="15">
        <v>1033</v>
      </c>
      <c r="G17" s="6">
        <f>E17/E24</f>
        <v>7.2559355398308322E-8</v>
      </c>
      <c r="I17" s="15">
        <v>3145</v>
      </c>
      <c r="K17" s="6">
        <f>I17/I24</f>
        <v>8.1530315851125685E-8</v>
      </c>
    </row>
    <row r="18" spans="1:11" ht="24" customHeight="1" x14ac:dyDescent="0.4">
      <c r="A18" s="3" t="s">
        <v>186</v>
      </c>
      <c r="C18" s="5" t="s">
        <v>67</v>
      </c>
      <c r="E18" s="15">
        <v>3391</v>
      </c>
      <c r="G18" s="6">
        <f>E18/E24</f>
        <v>2.3818855194159102E-7</v>
      </c>
      <c r="I18" s="15">
        <v>25037</v>
      </c>
      <c r="K18" s="6">
        <f>I18/I24</f>
        <v>6.4905390078366728E-7</v>
      </c>
    </row>
    <row r="19" spans="1:11" ht="24" customHeight="1" x14ac:dyDescent="0.4">
      <c r="A19" s="3" t="s">
        <v>187</v>
      </c>
      <c r="C19" s="5" t="s">
        <v>70</v>
      </c>
      <c r="E19" s="15">
        <v>7931</v>
      </c>
      <c r="G19" s="6">
        <f>E19/E24</f>
        <v>5.5708446046852208E-7</v>
      </c>
      <c r="I19" s="15">
        <v>15302</v>
      </c>
      <c r="K19" s="6">
        <f>I19/I24</f>
        <v>3.9668581658312406E-7</v>
      </c>
    </row>
    <row r="20" spans="1:11" ht="18" x14ac:dyDescent="0.4">
      <c r="A20" s="3" t="s">
        <v>188</v>
      </c>
      <c r="C20" s="5" t="s">
        <v>73</v>
      </c>
      <c r="E20" s="15">
        <v>71980</v>
      </c>
      <c r="G20" s="6">
        <f>E20/E24</f>
        <v>5.0559752193322685E-6</v>
      </c>
      <c r="I20" s="15">
        <v>71980</v>
      </c>
      <c r="K20" s="6">
        <f>I20/I24</f>
        <v>1.8659943195434106E-6</v>
      </c>
    </row>
    <row r="21" spans="1:11" ht="24.75" customHeight="1" x14ac:dyDescent="0.4">
      <c r="A21" s="3" t="s">
        <v>189</v>
      </c>
      <c r="C21" s="5" t="s">
        <v>190</v>
      </c>
      <c r="E21" s="18">
        <v>0</v>
      </c>
      <c r="G21" s="18">
        <v>0</v>
      </c>
      <c r="H21" s="5"/>
      <c r="I21" s="15">
        <v>1049076624</v>
      </c>
      <c r="K21" s="6">
        <f>I21/I24</f>
        <v>2.7196040860652661E-2</v>
      </c>
    </row>
    <row r="22" spans="1:11" ht="24.75" customHeight="1" x14ac:dyDescent="0.4">
      <c r="A22" s="3" t="s">
        <v>189</v>
      </c>
      <c r="C22" s="5" t="s">
        <v>191</v>
      </c>
      <c r="E22" s="18">
        <v>0</v>
      </c>
      <c r="G22" s="18">
        <v>0</v>
      </c>
      <c r="H22" s="5"/>
      <c r="I22" s="15">
        <v>1440167208</v>
      </c>
      <c r="K22" s="6">
        <f>I22/I24</f>
        <v>3.7334590571279434E-2</v>
      </c>
    </row>
    <row r="23" spans="1:11" ht="24.75" customHeight="1" x14ac:dyDescent="0.4">
      <c r="A23" s="3" t="s">
        <v>183</v>
      </c>
      <c r="C23" s="5" t="s">
        <v>192</v>
      </c>
      <c r="E23" s="18">
        <v>0</v>
      </c>
      <c r="G23" s="18">
        <v>0</v>
      </c>
      <c r="H23" s="5"/>
      <c r="I23" s="15">
        <v>2772602832</v>
      </c>
      <c r="K23" s="6">
        <f>I23/I24</f>
        <v>7.1876370309279985E-2</v>
      </c>
    </row>
    <row r="24" spans="1:11" ht="18" x14ac:dyDescent="0.4">
      <c r="A24" s="41" t="s">
        <v>22</v>
      </c>
      <c r="E24" s="20">
        <f>SUM(E9:$E$23)</f>
        <v>14236620410</v>
      </c>
      <c r="G24" s="8">
        <f>SUM(G9:$G$23)</f>
        <v>1</v>
      </c>
      <c r="I24" s="20">
        <f>SUM(I9:$I$23)</f>
        <v>38574608318</v>
      </c>
      <c r="K24" s="8">
        <f>SUM(K9:$K$23)</f>
        <v>0.99999999999999978</v>
      </c>
    </row>
    <row r="25" spans="1:11" ht="18" x14ac:dyDescent="0.4">
      <c r="E25" s="21"/>
      <c r="G25" s="9"/>
      <c r="I25" s="9"/>
      <c r="K25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2"/>
  <sheetViews>
    <sheetView rightToLeft="1" view="pageBreakPreview" zoomScale="115" zoomScaleNormal="100" zoomScaleSheetLayoutView="115" workbookViewId="0">
      <selection activeCell="C8" sqref="C8"/>
    </sheetView>
  </sheetViews>
  <sheetFormatPr defaultRowHeight="17.25" x14ac:dyDescent="0.4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4">
      <c r="A1" s="39" t="s">
        <v>0</v>
      </c>
      <c r="B1" s="28"/>
      <c r="C1" s="28"/>
      <c r="D1" s="28"/>
      <c r="E1" s="28"/>
    </row>
    <row r="2" spans="1:5" ht="20.100000000000001" customHeight="1" x14ac:dyDescent="0.4">
      <c r="A2" s="39" t="s">
        <v>88</v>
      </c>
      <c r="B2" s="28"/>
      <c r="C2" s="28"/>
      <c r="D2" s="28"/>
      <c r="E2" s="28"/>
    </row>
    <row r="3" spans="1:5" ht="20.100000000000001" customHeight="1" x14ac:dyDescent="0.4">
      <c r="A3" s="39" t="s">
        <v>2</v>
      </c>
      <c r="B3" s="28"/>
      <c r="C3" s="28"/>
      <c r="D3" s="28"/>
      <c r="E3" s="28"/>
    </row>
    <row r="5" spans="1:5" ht="18.75" x14ac:dyDescent="0.4">
      <c r="A5" s="29" t="s">
        <v>193</v>
      </c>
      <c r="B5" s="28"/>
      <c r="C5" s="28"/>
      <c r="D5" s="28"/>
      <c r="E5" s="28"/>
    </row>
    <row r="7" spans="1:5" ht="18.75" x14ac:dyDescent="0.4">
      <c r="C7" s="10" t="s">
        <v>104</v>
      </c>
      <c r="E7" s="10" t="s">
        <v>7</v>
      </c>
    </row>
    <row r="8" spans="1:5" ht="18.75" x14ac:dyDescent="0.4">
      <c r="A8" s="11" t="s">
        <v>100</v>
      </c>
      <c r="C8" s="11" t="s">
        <v>46</v>
      </c>
      <c r="E8" s="11" t="s">
        <v>46</v>
      </c>
    </row>
    <row r="9" spans="1:5" ht="18" x14ac:dyDescent="0.4">
      <c r="A9" s="3" t="s">
        <v>194</v>
      </c>
      <c r="C9" s="19">
        <v>0</v>
      </c>
      <c r="D9" s="15"/>
      <c r="E9" s="15">
        <v>11953383</v>
      </c>
    </row>
    <row r="10" spans="1:5" ht="18" x14ac:dyDescent="0.4">
      <c r="A10" s="3" t="s">
        <v>195</v>
      </c>
      <c r="C10" s="19">
        <v>1496949</v>
      </c>
      <c r="D10" s="15"/>
      <c r="E10" s="15">
        <v>11227673</v>
      </c>
    </row>
    <row r="11" spans="1:5" ht="18.75" thickBot="1" x14ac:dyDescent="0.45">
      <c r="A11" s="41" t="s">
        <v>22</v>
      </c>
      <c r="C11" s="20">
        <f>SUM(C9:$C$9)</f>
        <v>0</v>
      </c>
      <c r="D11" s="19"/>
      <c r="E11" s="20">
        <f>SUM(E9:E10)</f>
        <v>23181056</v>
      </c>
    </row>
    <row r="12" spans="1:5" ht="18.75" thickTop="1" x14ac:dyDescent="0.4">
      <c r="C12" s="9"/>
      <c r="E12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2"/>
  <sheetViews>
    <sheetView rightToLeft="1" view="pageBreakPreview" zoomScaleNormal="100" zoomScaleSheetLayoutView="100" workbookViewId="0">
      <selection activeCell="A22" sqref="A22:J22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5703125" style="1" customWidth="1"/>
    <col min="24" max="16384" width="9.140625" style="1"/>
  </cols>
  <sheetData>
    <row r="1" spans="1:23" ht="20.100000000000001" customHeight="1" x14ac:dyDescent="0.4">
      <c r="A1" s="3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0.100000000000001" customHeight="1" x14ac:dyDescent="0.4">
      <c r="A2" s="3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0.100000000000001" customHeight="1" x14ac:dyDescent="0.4">
      <c r="A3" s="3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5" spans="1:23" ht="18.75" x14ac:dyDescent="0.4">
      <c r="A5" s="29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ht="18.75" x14ac:dyDescent="0.4">
      <c r="A6" s="29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8" spans="1:23" ht="18.75" x14ac:dyDescent="0.4">
      <c r="C8" s="30" t="s">
        <v>5</v>
      </c>
      <c r="D8" s="31"/>
      <c r="E8" s="31"/>
      <c r="F8" s="31"/>
      <c r="G8" s="31"/>
      <c r="I8" s="30" t="s">
        <v>6</v>
      </c>
      <c r="J8" s="31"/>
      <c r="K8" s="31"/>
      <c r="L8" s="31"/>
      <c r="M8" s="31"/>
      <c r="O8" s="30" t="s">
        <v>7</v>
      </c>
      <c r="P8" s="31"/>
      <c r="Q8" s="31"/>
      <c r="R8" s="31"/>
      <c r="S8" s="31"/>
      <c r="T8" s="31"/>
      <c r="U8" s="31"/>
      <c r="V8" s="31"/>
      <c r="W8" s="31"/>
    </row>
    <row r="9" spans="1:23" ht="18" x14ac:dyDescent="0.4">
      <c r="A9" s="32" t="s">
        <v>8</v>
      </c>
      <c r="C9" s="32" t="s">
        <v>9</v>
      </c>
      <c r="E9" s="32" t="s">
        <v>10</v>
      </c>
      <c r="G9" s="32" t="s">
        <v>11</v>
      </c>
      <c r="I9" s="32" t="s">
        <v>12</v>
      </c>
      <c r="J9" s="28"/>
      <c r="L9" s="32" t="s">
        <v>13</v>
      </c>
      <c r="M9" s="28"/>
      <c r="O9" s="32" t="s">
        <v>9</v>
      </c>
      <c r="Q9" s="34" t="s">
        <v>14</v>
      </c>
      <c r="S9" s="32" t="s">
        <v>10</v>
      </c>
      <c r="U9" s="32" t="s">
        <v>11</v>
      </c>
      <c r="W9" s="34" t="s">
        <v>15</v>
      </c>
    </row>
    <row r="10" spans="1:23" ht="18" x14ac:dyDescent="0.4">
      <c r="A10" s="33"/>
      <c r="C10" s="33"/>
      <c r="E10" s="33"/>
      <c r="G10" s="33"/>
      <c r="I10" s="2" t="s">
        <v>9</v>
      </c>
      <c r="J10" s="2" t="s">
        <v>10</v>
      </c>
      <c r="L10" s="2" t="s">
        <v>9</v>
      </c>
      <c r="M10" s="2" t="s">
        <v>16</v>
      </c>
      <c r="O10" s="33"/>
      <c r="Q10" s="33"/>
      <c r="S10" s="33"/>
      <c r="U10" s="33"/>
      <c r="W10" s="33"/>
    </row>
    <row r="11" spans="1:23" ht="18" x14ac:dyDescent="0.4">
      <c r="A11" s="3" t="s">
        <v>17</v>
      </c>
      <c r="C11" s="15">
        <v>1500000</v>
      </c>
      <c r="D11" s="15"/>
      <c r="E11" s="15">
        <v>30027239999</v>
      </c>
      <c r="F11" s="15"/>
      <c r="G11" s="15">
        <v>24930774000</v>
      </c>
      <c r="H11" s="15"/>
      <c r="I11" s="15">
        <v>0</v>
      </c>
      <c r="J11" s="15">
        <v>0</v>
      </c>
      <c r="K11" s="15"/>
      <c r="L11" s="15">
        <v>1500000</v>
      </c>
      <c r="M11" s="15">
        <v>25045882828</v>
      </c>
      <c r="N11" s="15"/>
      <c r="O11" s="15">
        <v>0</v>
      </c>
      <c r="P11" s="15"/>
      <c r="Q11" s="15">
        <v>0</v>
      </c>
      <c r="R11" s="15"/>
      <c r="S11" s="15">
        <v>0</v>
      </c>
      <c r="T11" s="15"/>
      <c r="U11" s="15">
        <v>0</v>
      </c>
      <c r="W11" s="4">
        <v>0</v>
      </c>
    </row>
    <row r="12" spans="1:23" ht="36" x14ac:dyDescent="0.4">
      <c r="A12" s="3" t="s">
        <v>18</v>
      </c>
      <c r="C12" s="15">
        <v>38137</v>
      </c>
      <c r="D12" s="15"/>
      <c r="E12" s="15">
        <v>26720135</v>
      </c>
      <c r="F12" s="15"/>
      <c r="G12" s="15">
        <v>26537059</v>
      </c>
      <c r="H12" s="15"/>
      <c r="I12" s="15">
        <v>0</v>
      </c>
      <c r="J12" s="15">
        <v>0</v>
      </c>
      <c r="K12" s="15"/>
      <c r="L12" s="15">
        <v>0</v>
      </c>
      <c r="M12" s="15">
        <v>0</v>
      </c>
      <c r="N12" s="15"/>
      <c r="O12" s="15">
        <v>38137</v>
      </c>
      <c r="P12" s="15"/>
      <c r="Q12" s="15">
        <v>700</v>
      </c>
      <c r="R12" s="15"/>
      <c r="S12" s="15">
        <v>26720135</v>
      </c>
      <c r="T12" s="15"/>
      <c r="U12" s="15">
        <v>26537059</v>
      </c>
      <c r="W12" s="6">
        <v>2.9706436782458353E-5</v>
      </c>
    </row>
    <row r="13" spans="1:23" ht="36" x14ac:dyDescent="0.4">
      <c r="A13" s="3" t="s">
        <v>19</v>
      </c>
      <c r="C13" s="15">
        <v>108053</v>
      </c>
      <c r="D13" s="15"/>
      <c r="E13" s="15">
        <v>54075554</v>
      </c>
      <c r="F13" s="15"/>
      <c r="G13" s="15">
        <v>53705042</v>
      </c>
      <c r="H13" s="15"/>
      <c r="I13" s="15">
        <v>0</v>
      </c>
      <c r="J13" s="15">
        <v>0</v>
      </c>
      <c r="K13" s="15"/>
      <c r="L13" s="15">
        <v>0</v>
      </c>
      <c r="M13" s="15">
        <v>0</v>
      </c>
      <c r="N13" s="15"/>
      <c r="O13" s="15">
        <v>108053</v>
      </c>
      <c r="P13" s="15"/>
      <c r="Q13" s="15">
        <v>500</v>
      </c>
      <c r="R13" s="15"/>
      <c r="S13" s="15">
        <v>54075554</v>
      </c>
      <c r="T13" s="15"/>
      <c r="U13" s="15">
        <v>53705042</v>
      </c>
      <c r="W13" s="6">
        <v>6.0119150169288569E-5</v>
      </c>
    </row>
    <row r="14" spans="1:23" ht="36" x14ac:dyDescent="0.4">
      <c r="A14" s="3" t="s">
        <v>20</v>
      </c>
      <c r="C14" s="15">
        <v>508436</v>
      </c>
      <c r="D14" s="15"/>
      <c r="E14" s="15">
        <v>4495346998</v>
      </c>
      <c r="F14" s="15"/>
      <c r="G14" s="15">
        <v>3310440778</v>
      </c>
      <c r="H14" s="15"/>
      <c r="I14" s="15">
        <v>0</v>
      </c>
      <c r="J14" s="15">
        <v>0</v>
      </c>
      <c r="K14" s="15"/>
      <c r="L14" s="15">
        <v>0</v>
      </c>
      <c r="M14" s="15">
        <v>0</v>
      </c>
      <c r="N14" s="15"/>
      <c r="O14" s="15">
        <v>508436</v>
      </c>
      <c r="P14" s="15"/>
      <c r="Q14" s="15">
        <v>6500</v>
      </c>
      <c r="R14" s="15"/>
      <c r="S14" s="15">
        <v>4495346998</v>
      </c>
      <c r="T14" s="15"/>
      <c r="U14" s="15">
        <v>3285170238</v>
      </c>
      <c r="W14" s="6">
        <v>3.6775251543421095E-3</v>
      </c>
    </row>
    <row r="15" spans="1:23" ht="18" x14ac:dyDescent="0.4">
      <c r="A15" s="3" t="s">
        <v>21</v>
      </c>
      <c r="C15" s="15">
        <v>300000</v>
      </c>
      <c r="D15" s="15"/>
      <c r="E15" s="15">
        <f>4190409325-26</f>
        <v>4190409299</v>
      </c>
      <c r="F15" s="15"/>
      <c r="G15" s="15">
        <f>4136242050-26</f>
        <v>4136242024</v>
      </c>
      <c r="H15" s="15"/>
      <c r="I15" s="15">
        <v>0</v>
      </c>
      <c r="J15" s="15">
        <v>0</v>
      </c>
      <c r="K15" s="15"/>
      <c r="L15" s="15">
        <v>0</v>
      </c>
      <c r="M15" s="15">
        <v>0</v>
      </c>
      <c r="N15" s="15"/>
      <c r="O15" s="15">
        <v>300000</v>
      </c>
      <c r="P15" s="15"/>
      <c r="Q15" s="15">
        <v>14140</v>
      </c>
      <c r="R15" s="15"/>
      <c r="S15" s="15">
        <f>4190409325-26</f>
        <v>4190409299</v>
      </c>
      <c r="T15" s="15"/>
      <c r="U15" s="15">
        <f>4216760100-26</f>
        <v>4216760074</v>
      </c>
      <c r="W15" s="6">
        <v>4.7203767884543184E-3</v>
      </c>
    </row>
    <row r="16" spans="1:23" ht="18.75" thickBot="1" x14ac:dyDescent="0.45">
      <c r="A16" s="7" t="s">
        <v>22</v>
      </c>
      <c r="C16" s="7">
        <f>SUM(C11:$C$15)</f>
        <v>2454626</v>
      </c>
      <c r="E16" s="7">
        <f>SUM(E11:$E$15)</f>
        <v>38793791985</v>
      </c>
      <c r="G16" s="7">
        <f>SUM(G11:$G$15)</f>
        <v>32457698903</v>
      </c>
      <c r="I16" s="7">
        <f>SUM(I11:$I$15)</f>
        <v>0</v>
      </c>
      <c r="J16" s="7">
        <f>SUM(J11:$J$15)</f>
        <v>0</v>
      </c>
      <c r="L16" s="7">
        <f>SUM(L11:$L$15)</f>
        <v>1500000</v>
      </c>
      <c r="M16" s="7">
        <f>SUM(M11:$M$15)</f>
        <v>25045882828</v>
      </c>
      <c r="O16" s="7">
        <f>SUM(O11:$O$15)</f>
        <v>954626</v>
      </c>
      <c r="Q16" s="7">
        <f>SUM(Q11:$Q$15)</f>
        <v>21840</v>
      </c>
      <c r="S16" s="7">
        <f>SUM(S11:$S$15)</f>
        <v>8766551986</v>
      </c>
      <c r="U16" s="7">
        <f>SUM(U11:$U$15)</f>
        <v>7582172413</v>
      </c>
      <c r="W16" s="8">
        <f>SUM(W11:$W$15)</f>
        <v>8.4877275297481746E-3</v>
      </c>
    </row>
    <row r="17" spans="1:24" ht="18" x14ac:dyDescent="0.4">
      <c r="C17" s="9"/>
      <c r="E17" s="9"/>
      <c r="G17" s="9"/>
      <c r="I17" s="9"/>
      <c r="J17" s="9"/>
      <c r="L17" s="9"/>
      <c r="M17" s="9"/>
      <c r="O17" s="9"/>
      <c r="Q17" s="9"/>
      <c r="S17" s="9"/>
      <c r="U17" s="9"/>
      <c r="W17" s="9"/>
    </row>
    <row r="18" spans="1:24" x14ac:dyDescent="0.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18" x14ac:dyDescent="0.4">
      <c r="A19" s="23"/>
      <c r="B19" s="22"/>
      <c r="C19" s="23"/>
      <c r="D19" s="22"/>
      <c r="E19" s="23"/>
      <c r="F19" s="22"/>
      <c r="G19" s="23"/>
      <c r="H19" s="22"/>
      <c r="I19" s="23"/>
      <c r="J19" s="23"/>
      <c r="K19" s="22"/>
      <c r="L19" s="23"/>
      <c r="M19" s="23"/>
      <c r="N19" s="22"/>
      <c r="O19" s="23"/>
      <c r="P19" s="22"/>
      <c r="Q19" s="23"/>
      <c r="R19" s="22"/>
      <c r="S19" s="23"/>
      <c r="T19" s="22"/>
      <c r="U19" s="23"/>
      <c r="V19" s="22"/>
      <c r="W19" s="24"/>
      <c r="X19" s="22"/>
    </row>
    <row r="20" spans="1:24" x14ac:dyDescent="0.4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x14ac:dyDescent="0.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5"/>
      <c r="T21" s="22"/>
      <c r="U21" s="22"/>
      <c r="V21" s="22"/>
      <c r="W21" s="22"/>
      <c r="X21" s="22"/>
    </row>
    <row r="22" spans="1:24" x14ac:dyDescent="0.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2"/>
  <sheetViews>
    <sheetView rightToLeft="1" view="pageBreakPreview" zoomScale="85" zoomScaleNormal="100" zoomScaleSheetLayoutView="85" workbookViewId="0">
      <selection activeCell="E26" sqref="E26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11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1.42578125" style="1" customWidth="1"/>
    <col min="20" max="20" width="18.42578125" style="1" customWidth="1"/>
    <col min="21" max="21" width="1.42578125" style="1" customWidth="1"/>
    <col min="22" max="22" width="11.42578125" style="1" customWidth="1"/>
    <col min="23" max="23" width="18.42578125" style="1" customWidth="1"/>
    <col min="24" max="24" width="1.42578125" style="1" customWidth="1"/>
    <col min="25" max="25" width="11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8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8.5703125" style="1" customWidth="1"/>
    <col min="34" max="16384" width="9.140625" style="1"/>
  </cols>
  <sheetData>
    <row r="1" spans="1:33" ht="20.100000000000001" customHeight="1" x14ac:dyDescent="0.4">
      <c r="A1" s="3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ht="20.100000000000001" customHeight="1" x14ac:dyDescent="0.4">
      <c r="A2" s="3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ht="20.100000000000001" customHeight="1" x14ac:dyDescent="0.4">
      <c r="A3" s="3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5" spans="1:33" ht="18.75" x14ac:dyDescent="0.4">
      <c r="A5" s="29" t="s">
        <v>24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7" spans="1:33" ht="18.75" x14ac:dyDescent="0.4">
      <c r="C7" s="30" t="s">
        <v>25</v>
      </c>
      <c r="D7" s="31"/>
      <c r="E7" s="31"/>
      <c r="F7" s="31"/>
      <c r="G7" s="31"/>
      <c r="H7" s="31"/>
      <c r="I7" s="31"/>
      <c r="J7" s="31"/>
      <c r="K7" s="31"/>
      <c r="L7" s="31"/>
      <c r="M7" s="30" t="s">
        <v>5</v>
      </c>
      <c r="N7" s="31"/>
      <c r="O7" s="31"/>
      <c r="P7" s="31"/>
      <c r="Q7" s="31"/>
      <c r="S7" s="30" t="s">
        <v>6</v>
      </c>
      <c r="T7" s="31"/>
      <c r="U7" s="31"/>
      <c r="V7" s="31"/>
      <c r="W7" s="31"/>
      <c r="Y7" s="30" t="s">
        <v>7</v>
      </c>
      <c r="Z7" s="31"/>
      <c r="AA7" s="31"/>
      <c r="AB7" s="31"/>
      <c r="AC7" s="31"/>
      <c r="AD7" s="31"/>
      <c r="AE7" s="31"/>
      <c r="AF7" s="31"/>
      <c r="AG7" s="31"/>
    </row>
    <row r="8" spans="1:33" ht="18" x14ac:dyDescent="0.4">
      <c r="A8" s="32" t="s">
        <v>26</v>
      </c>
      <c r="C8" s="34" t="s">
        <v>27</v>
      </c>
      <c r="E8" s="34" t="s">
        <v>28</v>
      </c>
      <c r="G8" s="34" t="s">
        <v>29</v>
      </c>
      <c r="I8" s="34" t="s">
        <v>30</v>
      </c>
      <c r="K8" s="34" t="s">
        <v>31</v>
      </c>
      <c r="M8" s="32" t="s">
        <v>9</v>
      </c>
      <c r="O8" s="32" t="s">
        <v>10</v>
      </c>
      <c r="Q8" s="32" t="s">
        <v>11</v>
      </c>
      <c r="S8" s="32" t="s">
        <v>12</v>
      </c>
      <c r="T8" s="28"/>
      <c r="V8" s="32" t="s">
        <v>13</v>
      </c>
      <c r="W8" s="28"/>
      <c r="Y8" s="32" t="s">
        <v>9</v>
      </c>
      <c r="AA8" s="34" t="s">
        <v>32</v>
      </c>
      <c r="AC8" s="32" t="s">
        <v>10</v>
      </c>
      <c r="AE8" s="32" t="s">
        <v>11</v>
      </c>
      <c r="AG8" s="34" t="s">
        <v>15</v>
      </c>
    </row>
    <row r="9" spans="1:33" ht="18" x14ac:dyDescent="0.4">
      <c r="A9" s="33"/>
      <c r="C9" s="33"/>
      <c r="E9" s="33"/>
      <c r="G9" s="33"/>
      <c r="I9" s="33"/>
      <c r="K9" s="33"/>
      <c r="M9" s="33"/>
      <c r="O9" s="33"/>
      <c r="Q9" s="33"/>
      <c r="S9" s="2" t="s">
        <v>9</v>
      </c>
      <c r="T9" s="2" t="s">
        <v>10</v>
      </c>
      <c r="V9" s="2" t="s">
        <v>9</v>
      </c>
      <c r="W9" s="2" t="s">
        <v>16</v>
      </c>
      <c r="Y9" s="33"/>
      <c r="AA9" s="33"/>
      <c r="AC9" s="33"/>
      <c r="AE9" s="33"/>
      <c r="AG9" s="33"/>
    </row>
    <row r="10" spans="1:33" ht="18" x14ac:dyDescent="0.4">
      <c r="A10" s="3" t="s">
        <v>33</v>
      </c>
      <c r="C10" s="5" t="s">
        <v>34</v>
      </c>
      <c r="E10" s="5" t="s">
        <v>35</v>
      </c>
      <c r="G10" s="5" t="s">
        <v>36</v>
      </c>
      <c r="I10" s="5" t="s">
        <v>37</v>
      </c>
      <c r="K10" s="5" t="s">
        <v>38</v>
      </c>
      <c r="M10" s="4">
        <v>82900</v>
      </c>
      <c r="O10" s="4">
        <v>79362945909</v>
      </c>
      <c r="Q10" s="4">
        <v>80920600482</v>
      </c>
      <c r="S10" s="16">
        <v>0</v>
      </c>
      <c r="T10" s="16">
        <v>0</v>
      </c>
      <c r="U10" s="16"/>
      <c r="V10" s="16">
        <v>0</v>
      </c>
      <c r="W10" s="16">
        <v>0</v>
      </c>
      <c r="X10" s="5"/>
      <c r="Y10" s="4">
        <v>82900</v>
      </c>
      <c r="AA10" s="4">
        <v>976300</v>
      </c>
      <c r="AC10" s="4">
        <v>79362945909</v>
      </c>
      <c r="AE10" s="4">
        <v>80920600482</v>
      </c>
      <c r="AG10" s="6">
        <v>9.0585121079811509E-2</v>
      </c>
    </row>
    <row r="11" spans="1:33" ht="18.75" thickBot="1" x14ac:dyDescent="0.45">
      <c r="A11" s="7" t="s">
        <v>22</v>
      </c>
      <c r="M11" s="7">
        <f>SUM(M10:$M$10)</f>
        <v>82900</v>
      </c>
      <c r="O11" s="7">
        <f>SUM(O10:$O$10)</f>
        <v>79362945909</v>
      </c>
      <c r="Q11" s="7">
        <f>SUM(Q10:$Q$10)</f>
        <v>80920600482</v>
      </c>
      <c r="S11" s="7">
        <f>SUM(S10:$S$10)</f>
        <v>0</v>
      </c>
      <c r="T11" s="7">
        <f>SUM(T10:$T$10)</f>
        <v>0</v>
      </c>
      <c r="U11" s="16"/>
      <c r="V11" s="7">
        <f>SUM(V10:$V$10)</f>
        <v>0</v>
      </c>
      <c r="W11" s="7">
        <f>SUM(W10:$W$10)</f>
        <v>0</v>
      </c>
      <c r="Y11" s="7">
        <f>SUM(Y10:$Y$10)</f>
        <v>82900</v>
      </c>
      <c r="AA11" s="7">
        <f>SUM(AA10:$AA$10)</f>
        <v>976300</v>
      </c>
      <c r="AC11" s="7">
        <f>SUM(AC10:$AC$10)</f>
        <v>79362945909</v>
      </c>
      <c r="AE11" s="7">
        <f>SUM(AE10:$AE$10)</f>
        <v>80920600482</v>
      </c>
      <c r="AG11" s="8">
        <f>SUM(AG10:$AG$10)</f>
        <v>9.0585121079811509E-2</v>
      </c>
    </row>
    <row r="12" spans="1:33" ht="18.75" thickTop="1" x14ac:dyDescent="0.4">
      <c r="M12" s="9"/>
      <c r="O12" s="9"/>
      <c r="Q12" s="9"/>
      <c r="S12" s="9"/>
      <c r="T12" s="9"/>
      <c r="V12" s="9"/>
      <c r="W12" s="9"/>
      <c r="Y12" s="9"/>
      <c r="AA12" s="9"/>
      <c r="AC12" s="9"/>
      <c r="AE12" s="9"/>
      <c r="AG12" s="9"/>
    </row>
  </sheetData>
  <mergeCells count="24">
    <mergeCell ref="AE8:AE9"/>
    <mergeCell ref="AG8:AG9"/>
    <mergeCell ref="S8:T8"/>
    <mergeCell ref="V8:W8"/>
    <mergeCell ref="Y8:Y9"/>
    <mergeCell ref="AA8:AA9"/>
    <mergeCell ref="AC8:AC9"/>
    <mergeCell ref="K8:K9"/>
    <mergeCell ref="M8:M9"/>
    <mergeCell ref="O8:O9"/>
    <mergeCell ref="Q8:Q9"/>
    <mergeCell ref="A8:A9"/>
    <mergeCell ref="C8:C9"/>
    <mergeCell ref="E8:E9"/>
    <mergeCell ref="G8:G9"/>
    <mergeCell ref="I8:I9"/>
    <mergeCell ref="A1:AG1"/>
    <mergeCell ref="A2:AG2"/>
    <mergeCell ref="A3:AG3"/>
    <mergeCell ref="A5:AG5"/>
    <mergeCell ref="C7:L7"/>
    <mergeCell ref="M7:Q7"/>
    <mergeCell ref="S7:W7"/>
    <mergeCell ref="Y7:AG7"/>
  </mergeCells>
  <pageMargins left="0.7" right="0.7" top="0.75" bottom="0.75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4"/>
  <sheetViews>
    <sheetView rightToLeft="1" view="pageBreakPreview" zoomScale="85" zoomScaleNormal="100" zoomScaleSheetLayoutView="85" workbookViewId="0">
      <selection activeCell="C27" sqref="C27"/>
    </sheetView>
  </sheetViews>
  <sheetFormatPr defaultRowHeight="17.25" x14ac:dyDescent="0.4"/>
  <cols>
    <col min="1" max="1" width="37" style="1" customWidth="1"/>
    <col min="2" max="2" width="1.140625" style="1" customWidth="1"/>
    <col min="3" max="3" width="25.1406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4.75" x14ac:dyDescent="0.4">
      <c r="A1" s="3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4.75" x14ac:dyDescent="0.4">
      <c r="A2" s="39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4.75" x14ac:dyDescent="0.4">
      <c r="A3" s="3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18.75" x14ac:dyDescent="0.4">
      <c r="A5" s="29" t="s">
        <v>39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ht="18.75" x14ac:dyDescent="0.4">
      <c r="C7" s="30" t="s">
        <v>40</v>
      </c>
      <c r="D7" s="31"/>
      <c r="E7" s="31"/>
      <c r="F7" s="31"/>
      <c r="G7" s="31"/>
      <c r="H7" s="31"/>
      <c r="I7" s="31"/>
      <c r="K7" s="10" t="s">
        <v>5</v>
      </c>
      <c r="M7" s="30" t="s">
        <v>6</v>
      </c>
      <c r="N7" s="31"/>
      <c r="O7" s="31"/>
      <c r="Q7" s="30" t="s">
        <v>7</v>
      </c>
      <c r="R7" s="31"/>
      <c r="S7" s="31"/>
    </row>
    <row r="8" spans="1:19" ht="56.25" x14ac:dyDescent="0.4">
      <c r="A8" s="10" t="s">
        <v>41</v>
      </c>
      <c r="C8" s="10" t="s">
        <v>42</v>
      </c>
      <c r="E8" s="10" t="s">
        <v>43</v>
      </c>
      <c r="G8" s="11" t="s">
        <v>44</v>
      </c>
      <c r="I8" s="11" t="s">
        <v>45</v>
      </c>
      <c r="K8" s="10" t="s">
        <v>46</v>
      </c>
      <c r="M8" s="10" t="s">
        <v>47</v>
      </c>
      <c r="O8" s="10" t="s">
        <v>48</v>
      </c>
      <c r="Q8" s="10" t="s">
        <v>46</v>
      </c>
      <c r="S8" s="11" t="s">
        <v>15</v>
      </c>
    </row>
    <row r="9" spans="1:19" ht="18" x14ac:dyDescent="0.4">
      <c r="A9" s="3" t="s">
        <v>49</v>
      </c>
      <c r="C9" s="5" t="s">
        <v>50</v>
      </c>
      <c r="E9" s="12" t="s">
        <v>51</v>
      </c>
      <c r="G9" s="5" t="s">
        <v>52</v>
      </c>
      <c r="I9" s="5" t="s">
        <v>53</v>
      </c>
      <c r="K9" s="15">
        <v>11686976</v>
      </c>
      <c r="L9" s="17"/>
      <c r="M9" s="15">
        <v>99202</v>
      </c>
      <c r="N9" s="17"/>
      <c r="O9" s="15">
        <v>0</v>
      </c>
      <c r="P9" s="17"/>
      <c r="Q9" s="15">
        <v>11786178</v>
      </c>
      <c r="S9" s="6">
        <v>1.319382647729733E-5</v>
      </c>
    </row>
    <row r="10" spans="1:19" ht="18" x14ac:dyDescent="0.4">
      <c r="A10" s="3" t="s">
        <v>54</v>
      </c>
      <c r="C10" s="5" t="s">
        <v>55</v>
      </c>
      <c r="E10" s="12" t="s">
        <v>51</v>
      </c>
      <c r="G10" s="5" t="s">
        <v>56</v>
      </c>
      <c r="I10" s="5" t="s">
        <v>57</v>
      </c>
      <c r="K10" s="15">
        <v>29224599826</v>
      </c>
      <c r="L10" s="17"/>
      <c r="M10" s="15">
        <v>35544172411</v>
      </c>
      <c r="N10" s="17"/>
      <c r="O10" s="15">
        <v>60662200760</v>
      </c>
      <c r="P10" s="17"/>
      <c r="Q10" s="15">
        <v>4106571477</v>
      </c>
      <c r="S10" s="6">
        <v>4.5970281022530467E-3</v>
      </c>
    </row>
    <row r="11" spans="1:19" ht="18" x14ac:dyDescent="0.4">
      <c r="A11" s="3" t="s">
        <v>54</v>
      </c>
      <c r="C11" s="5" t="s">
        <v>58</v>
      </c>
      <c r="E11" s="12" t="s">
        <v>51</v>
      </c>
      <c r="G11" s="5" t="s">
        <v>59</v>
      </c>
      <c r="I11" s="5" t="s">
        <v>53</v>
      </c>
      <c r="K11" s="15">
        <v>1150832083</v>
      </c>
      <c r="L11" s="17"/>
      <c r="M11" s="15">
        <v>536381754</v>
      </c>
      <c r="N11" s="17"/>
      <c r="O11" s="15">
        <v>0</v>
      </c>
      <c r="P11" s="17"/>
      <c r="Q11" s="15">
        <v>1687213837</v>
      </c>
      <c r="S11" s="6">
        <v>1.8887213985291096E-3</v>
      </c>
    </row>
    <row r="12" spans="1:19" ht="18" x14ac:dyDescent="0.4">
      <c r="A12" s="3" t="s">
        <v>60</v>
      </c>
      <c r="C12" s="5" t="s">
        <v>61</v>
      </c>
      <c r="E12" s="12" t="s">
        <v>62</v>
      </c>
      <c r="G12" s="5" t="s">
        <v>63</v>
      </c>
      <c r="I12" s="5" t="s">
        <v>57</v>
      </c>
      <c r="K12" s="15">
        <v>50000000</v>
      </c>
      <c r="L12" s="17"/>
      <c r="M12" s="18">
        <v>0</v>
      </c>
      <c r="N12" s="18"/>
      <c r="O12" s="18">
        <v>0</v>
      </c>
      <c r="P12" s="15"/>
      <c r="Q12" s="15">
        <v>50000000</v>
      </c>
      <c r="S12" s="6">
        <v>5.5971607069303257E-5</v>
      </c>
    </row>
    <row r="13" spans="1:19" ht="18" x14ac:dyDescent="0.4">
      <c r="A13" s="3" t="s">
        <v>60</v>
      </c>
      <c r="C13" s="5" t="s">
        <v>64</v>
      </c>
      <c r="E13" s="12" t="s">
        <v>51</v>
      </c>
      <c r="G13" s="5" t="s">
        <v>65</v>
      </c>
      <c r="I13" s="5" t="s">
        <v>66</v>
      </c>
      <c r="K13" s="15">
        <v>158040</v>
      </c>
      <c r="L13" s="17"/>
      <c r="M13" s="15">
        <v>1067</v>
      </c>
      <c r="N13" s="17"/>
      <c r="O13" s="15">
        <v>0</v>
      </c>
      <c r="P13" s="17"/>
      <c r="Q13" s="15">
        <v>159107</v>
      </c>
      <c r="S13" s="6">
        <v>1.7810948971951266E-7</v>
      </c>
    </row>
    <row r="14" spans="1:19" ht="18" x14ac:dyDescent="0.4">
      <c r="A14" s="3" t="s">
        <v>60</v>
      </c>
      <c r="C14" s="5" t="s">
        <v>67</v>
      </c>
      <c r="E14" s="12" t="s">
        <v>51</v>
      </c>
      <c r="G14" s="5" t="s">
        <v>68</v>
      </c>
      <c r="I14" s="5" t="s">
        <v>57</v>
      </c>
      <c r="K14" s="15">
        <v>960691126</v>
      </c>
      <c r="L14" s="17"/>
      <c r="M14" s="15">
        <v>3391</v>
      </c>
      <c r="N14" s="17"/>
      <c r="O14" s="15">
        <v>960192000</v>
      </c>
      <c r="P14" s="17"/>
      <c r="Q14" s="15">
        <v>502517</v>
      </c>
      <c r="S14" s="6">
        <v>5.6253368139290132E-7</v>
      </c>
    </row>
    <row r="15" spans="1:19" ht="18" x14ac:dyDescent="0.4">
      <c r="A15" s="3" t="s">
        <v>69</v>
      </c>
      <c r="C15" s="5" t="s">
        <v>70</v>
      </c>
      <c r="E15" s="12" t="s">
        <v>51</v>
      </c>
      <c r="G15" s="5" t="s">
        <v>71</v>
      </c>
      <c r="I15" s="5" t="s">
        <v>53</v>
      </c>
      <c r="K15" s="15">
        <v>1000000</v>
      </c>
      <c r="L15" s="17"/>
      <c r="M15" s="15">
        <v>8493</v>
      </c>
      <c r="N15" s="17"/>
      <c r="O15" s="15">
        <v>125000</v>
      </c>
      <c r="P15" s="17"/>
      <c r="Q15" s="15">
        <v>883493</v>
      </c>
      <c r="S15" s="6">
        <v>9.8901046088959891E-7</v>
      </c>
    </row>
    <row r="16" spans="1:19" ht="18" x14ac:dyDescent="0.4">
      <c r="A16" s="3" t="s">
        <v>72</v>
      </c>
      <c r="C16" s="5" t="s">
        <v>73</v>
      </c>
      <c r="E16" s="12" t="s">
        <v>51</v>
      </c>
      <c r="G16" s="5" t="s">
        <v>74</v>
      </c>
      <c r="I16" s="5" t="s">
        <v>57</v>
      </c>
      <c r="K16" s="15">
        <v>2474776438</v>
      </c>
      <c r="L16" s="17"/>
      <c r="M16" s="15">
        <v>7983633624</v>
      </c>
      <c r="N16" s="17"/>
      <c r="O16" s="15">
        <v>9523500000</v>
      </c>
      <c r="P16" s="17"/>
      <c r="Q16" s="15">
        <v>934910062</v>
      </c>
      <c r="S16" s="6">
        <v>1.046568372708039E-3</v>
      </c>
    </row>
    <row r="17" spans="1:19" ht="18" x14ac:dyDescent="0.4">
      <c r="A17" s="3" t="s">
        <v>72</v>
      </c>
      <c r="C17" s="5" t="s">
        <v>75</v>
      </c>
      <c r="E17" s="12" t="s">
        <v>76</v>
      </c>
      <c r="G17" s="5" t="s">
        <v>74</v>
      </c>
      <c r="I17" s="5">
        <v>18</v>
      </c>
      <c r="K17" s="15">
        <v>245000000000</v>
      </c>
      <c r="L17" s="17"/>
      <c r="M17" s="19">
        <v>0</v>
      </c>
      <c r="N17" s="19"/>
      <c r="O17" s="19">
        <v>0</v>
      </c>
      <c r="P17" s="15"/>
      <c r="Q17" s="15">
        <v>245000000000</v>
      </c>
      <c r="S17" s="6">
        <v>0.27426087463958598</v>
      </c>
    </row>
    <row r="18" spans="1:19" ht="18" x14ac:dyDescent="0.4">
      <c r="A18" s="3" t="s">
        <v>72</v>
      </c>
      <c r="C18" s="5" t="s">
        <v>77</v>
      </c>
      <c r="E18" s="12" t="s">
        <v>76</v>
      </c>
      <c r="G18" s="5" t="s">
        <v>78</v>
      </c>
      <c r="I18" s="5">
        <v>18</v>
      </c>
      <c r="K18" s="15">
        <v>170000000000</v>
      </c>
      <c r="L18" s="17"/>
      <c r="M18" s="19">
        <v>0</v>
      </c>
      <c r="N18" s="19"/>
      <c r="O18" s="19">
        <v>0</v>
      </c>
      <c r="P18" s="15"/>
      <c r="Q18" s="15">
        <v>170000000000</v>
      </c>
      <c r="S18" s="6">
        <v>0.19030346403563109</v>
      </c>
    </row>
    <row r="19" spans="1:19" ht="18" x14ac:dyDescent="0.4">
      <c r="A19" s="3" t="s">
        <v>72</v>
      </c>
      <c r="C19" s="5" t="s">
        <v>79</v>
      </c>
      <c r="E19" s="12" t="s">
        <v>76</v>
      </c>
      <c r="G19" s="5" t="s">
        <v>80</v>
      </c>
      <c r="I19" s="5">
        <v>18</v>
      </c>
      <c r="K19" s="15">
        <v>55000000000</v>
      </c>
      <c r="L19" s="17"/>
      <c r="M19" s="19">
        <v>0</v>
      </c>
      <c r="N19" s="19"/>
      <c r="O19" s="19">
        <v>0</v>
      </c>
      <c r="P19" s="15"/>
      <c r="Q19" s="15">
        <v>55000000000</v>
      </c>
      <c r="S19" s="6">
        <v>6.1568767776233581E-2</v>
      </c>
    </row>
    <row r="20" spans="1:19" ht="18" x14ac:dyDescent="0.4">
      <c r="A20" s="3" t="s">
        <v>81</v>
      </c>
      <c r="C20" s="5" t="s">
        <v>82</v>
      </c>
      <c r="E20" s="12" t="s">
        <v>51</v>
      </c>
      <c r="G20" s="5" t="s">
        <v>83</v>
      </c>
      <c r="I20" s="5" t="s">
        <v>57</v>
      </c>
      <c r="K20" s="15">
        <v>714380</v>
      </c>
      <c r="L20" s="17"/>
      <c r="M20" s="15">
        <v>64909483588</v>
      </c>
      <c r="N20" s="17"/>
      <c r="O20" s="15">
        <v>64910010000</v>
      </c>
      <c r="P20" s="17"/>
      <c r="Q20" s="15">
        <v>187968</v>
      </c>
      <c r="S20" s="6">
        <v>2.104174207520559E-7</v>
      </c>
    </row>
    <row r="21" spans="1:19" ht="18" x14ac:dyDescent="0.4">
      <c r="A21" s="3" t="s">
        <v>81</v>
      </c>
      <c r="C21" s="5" t="s">
        <v>84</v>
      </c>
      <c r="E21" s="12" t="s">
        <v>76</v>
      </c>
      <c r="G21" s="5" t="s">
        <v>85</v>
      </c>
      <c r="I21" s="5">
        <v>18</v>
      </c>
      <c r="K21" s="15">
        <v>251327000000</v>
      </c>
      <c r="L21" s="17"/>
      <c r="M21" s="19">
        <v>0</v>
      </c>
      <c r="N21" s="19"/>
      <c r="O21" s="19">
        <v>0</v>
      </c>
      <c r="P21" s="15"/>
      <c r="Q21" s="15">
        <v>251327000000</v>
      </c>
      <c r="S21" s="6">
        <v>0.2813435217981356</v>
      </c>
    </row>
    <row r="22" spans="1:19" ht="18" x14ac:dyDescent="0.4">
      <c r="A22" s="3" t="s">
        <v>81</v>
      </c>
      <c r="C22" s="5" t="s">
        <v>86</v>
      </c>
      <c r="E22" s="12" t="s">
        <v>76</v>
      </c>
      <c r="G22" s="5" t="s">
        <v>87</v>
      </c>
      <c r="I22" s="5">
        <v>18</v>
      </c>
      <c r="K22" s="18">
        <v>0</v>
      </c>
      <c r="L22" s="15"/>
      <c r="M22" s="15">
        <v>64910000000</v>
      </c>
      <c r="N22" s="17"/>
      <c r="O22" s="15">
        <v>0</v>
      </c>
      <c r="P22" s="17"/>
      <c r="Q22" s="15">
        <v>64910000000</v>
      </c>
      <c r="S22" s="6">
        <v>7.2662340297369482E-2</v>
      </c>
    </row>
    <row r="23" spans="1:19" ht="18" x14ac:dyDescent="0.4">
      <c r="A23" s="7" t="s">
        <v>22</v>
      </c>
      <c r="K23" s="20">
        <f>SUM(K9:$K$22)</f>
        <v>755201458869</v>
      </c>
      <c r="L23" s="17"/>
      <c r="M23" s="20">
        <f>SUM(M9:$M$22)</f>
        <v>173883783530</v>
      </c>
      <c r="N23" s="17"/>
      <c r="O23" s="20">
        <f>SUM(O9:$O$22)</f>
        <v>136056027760</v>
      </c>
      <c r="P23" s="17"/>
      <c r="Q23" s="20">
        <f>SUM(Q9:$Q$22)</f>
        <v>793029214639</v>
      </c>
      <c r="S23" s="8">
        <f>SUM(S9:$S$22)</f>
        <v>0.88774239192504523</v>
      </c>
    </row>
    <row r="24" spans="1:19" ht="18" x14ac:dyDescent="0.4">
      <c r="K24" s="9"/>
      <c r="M24" s="9"/>
      <c r="O24" s="9"/>
      <c r="Q24" s="9"/>
      <c r="S24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view="pageBreakPreview" zoomScaleNormal="100" zoomScaleSheetLayoutView="100" workbookViewId="0">
      <selection activeCell="A22" sqref="A22:J22"/>
    </sheetView>
  </sheetViews>
  <sheetFormatPr defaultRowHeight="17.25" x14ac:dyDescent="0.4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">
      <c r="A1" s="39" t="s">
        <v>0</v>
      </c>
      <c r="B1" s="28"/>
      <c r="C1" s="28"/>
      <c r="D1" s="28"/>
      <c r="E1" s="28"/>
      <c r="F1" s="28"/>
      <c r="G1" s="28"/>
      <c r="H1" s="28"/>
      <c r="I1" s="28"/>
    </row>
    <row r="2" spans="1:9" ht="20.100000000000001" customHeight="1" x14ac:dyDescent="0.4">
      <c r="A2" s="39" t="s">
        <v>88</v>
      </c>
      <c r="B2" s="28"/>
      <c r="C2" s="28"/>
      <c r="D2" s="28"/>
      <c r="E2" s="28"/>
      <c r="F2" s="28"/>
      <c r="G2" s="28"/>
      <c r="H2" s="28"/>
      <c r="I2" s="28"/>
    </row>
    <row r="3" spans="1:9" ht="20.100000000000001" customHeight="1" x14ac:dyDescent="0.4">
      <c r="A3" s="39" t="s">
        <v>2</v>
      </c>
      <c r="B3" s="28"/>
      <c r="C3" s="28"/>
      <c r="D3" s="28"/>
      <c r="E3" s="28"/>
      <c r="F3" s="28"/>
      <c r="G3" s="28"/>
      <c r="H3" s="28"/>
      <c r="I3" s="28"/>
    </row>
    <row r="5" spans="1:9" ht="18.75" x14ac:dyDescent="0.4">
      <c r="A5" s="29" t="s">
        <v>89</v>
      </c>
      <c r="B5" s="28"/>
      <c r="C5" s="28"/>
      <c r="D5" s="28"/>
      <c r="E5" s="28"/>
      <c r="F5" s="28"/>
      <c r="G5" s="28"/>
      <c r="H5" s="28"/>
      <c r="I5" s="28"/>
    </row>
    <row r="7" spans="1:9" ht="37.5" x14ac:dyDescent="0.4">
      <c r="A7" s="10" t="s">
        <v>90</v>
      </c>
      <c r="C7" s="10" t="s">
        <v>91</v>
      </c>
      <c r="E7" s="10" t="s">
        <v>46</v>
      </c>
      <c r="G7" s="11" t="s">
        <v>92</v>
      </c>
      <c r="I7" s="11" t="s">
        <v>93</v>
      </c>
    </row>
    <row r="8" spans="1:9" ht="18.75" x14ac:dyDescent="0.4">
      <c r="A8" s="13" t="s">
        <v>94</v>
      </c>
      <c r="C8" s="5" t="s">
        <v>95</v>
      </c>
      <c r="E8" s="15">
        <v>-8205605799</v>
      </c>
      <c r="G8" s="6">
        <f>E8/36319412500</f>
        <v>-0.22592892434589903</v>
      </c>
      <c r="I8" s="6">
        <f>E8/893310065907</f>
        <v>-9.1856188709444845E-3</v>
      </c>
    </row>
    <row r="9" spans="1:9" ht="18.75" x14ac:dyDescent="0.4">
      <c r="A9" s="13" t="s">
        <v>96</v>
      </c>
      <c r="C9" s="5" t="s">
        <v>97</v>
      </c>
      <c r="E9" s="15">
        <v>5938456598</v>
      </c>
      <c r="G9" s="6">
        <f>E9/36319412500</f>
        <v>0.16350640578230718</v>
      </c>
      <c r="I9" s="6">
        <f>E9/893310065907</f>
        <v>6.6476991860273471E-3</v>
      </c>
    </row>
    <row r="10" spans="1:9" ht="18.75" x14ac:dyDescent="0.4">
      <c r="A10" s="13" t="s">
        <v>98</v>
      </c>
      <c r="C10" s="5" t="s">
        <v>99</v>
      </c>
      <c r="E10" s="15">
        <v>38574608318</v>
      </c>
      <c r="G10" s="6">
        <f>E10/36319412500</f>
        <v>1.0620934002718243</v>
      </c>
      <c r="I10" s="6">
        <f>E10/893310065907</f>
        <v>4.3181656392547459E-2</v>
      </c>
    </row>
    <row r="11" spans="1:9" ht="18.75" x14ac:dyDescent="0.4">
      <c r="A11" s="13" t="s">
        <v>100</v>
      </c>
      <c r="C11" s="5" t="s">
        <v>101</v>
      </c>
      <c r="E11" s="20">
        <v>23181056</v>
      </c>
      <c r="G11" s="6">
        <f>E11/36319412500</f>
        <v>6.3825525812125951E-4</v>
      </c>
      <c r="I11" s="6">
        <f>E11/893310065907</f>
        <v>2.5949619157670292E-5</v>
      </c>
    </row>
    <row r="12" spans="1:9" ht="18.75" x14ac:dyDescent="0.4">
      <c r="A12" s="10" t="s">
        <v>22</v>
      </c>
      <c r="E12" s="20">
        <f>SUM(E8:$E$11)</f>
        <v>36330640173</v>
      </c>
      <c r="G12" s="8">
        <f>SUM(G8:$G$11)</f>
        <v>1.0003091369663537</v>
      </c>
      <c r="I12" s="8">
        <f>SUM(I8:$I$11)</f>
        <v>4.0669686326787989E-2</v>
      </c>
    </row>
    <row r="13" spans="1:9" ht="18" x14ac:dyDescent="0.4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2"/>
  <sheetViews>
    <sheetView rightToLeft="1" view="pageBreakPreview" zoomScale="130" zoomScaleNormal="100" zoomScaleSheetLayoutView="130" workbookViewId="0">
      <selection activeCell="A22" sqref="A22:J22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">
      <c r="A1" s="3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4">
      <c r="A2" s="39" t="s">
        <v>88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4">
      <c r="A3" s="3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18.75" x14ac:dyDescent="0.4">
      <c r="A5" s="29" t="s">
        <v>102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ht="18.75" x14ac:dyDescent="0.4">
      <c r="C7" s="30" t="s">
        <v>103</v>
      </c>
      <c r="D7" s="31"/>
      <c r="E7" s="31"/>
      <c r="F7" s="31"/>
      <c r="G7" s="31"/>
      <c r="I7" s="30" t="s">
        <v>104</v>
      </c>
      <c r="J7" s="31"/>
      <c r="K7" s="31"/>
      <c r="L7" s="31"/>
      <c r="M7" s="31"/>
      <c r="O7" s="30" t="s">
        <v>7</v>
      </c>
      <c r="P7" s="31"/>
      <c r="Q7" s="31"/>
      <c r="R7" s="31"/>
      <c r="S7" s="31"/>
    </row>
    <row r="8" spans="1:19" ht="56.25" x14ac:dyDescent="0.4">
      <c r="A8" s="10" t="s">
        <v>23</v>
      </c>
      <c r="C8" s="11" t="s">
        <v>105</v>
      </c>
      <c r="E8" s="11" t="s">
        <v>106</v>
      </c>
      <c r="G8" s="11" t="s">
        <v>107</v>
      </c>
      <c r="I8" s="11" t="s">
        <v>108</v>
      </c>
      <c r="K8" s="11" t="s">
        <v>109</v>
      </c>
      <c r="M8" s="11" t="s">
        <v>110</v>
      </c>
      <c r="O8" s="11" t="s">
        <v>108</v>
      </c>
      <c r="Q8" s="11" t="s">
        <v>109</v>
      </c>
      <c r="S8" s="11" t="s">
        <v>110</v>
      </c>
    </row>
    <row r="9" spans="1:19" ht="18" x14ac:dyDescent="0.4">
      <c r="A9" s="12" t="s">
        <v>111</v>
      </c>
      <c r="C9" s="5" t="s">
        <v>112</v>
      </c>
      <c r="E9" s="4">
        <v>5100000</v>
      </c>
      <c r="G9" s="4">
        <v>63</v>
      </c>
      <c r="I9" s="16">
        <v>0</v>
      </c>
      <c r="J9" s="16"/>
      <c r="K9" s="16">
        <v>0</v>
      </c>
      <c r="L9" s="16"/>
      <c r="M9" s="16">
        <v>0</v>
      </c>
      <c r="N9" s="5"/>
      <c r="O9" s="4">
        <v>321300000</v>
      </c>
      <c r="Q9" s="4">
        <v>0</v>
      </c>
      <c r="S9" s="4">
        <v>321300000</v>
      </c>
    </row>
    <row r="10" spans="1:19" ht="18" x14ac:dyDescent="0.4">
      <c r="A10" s="12" t="s">
        <v>113</v>
      </c>
      <c r="C10" s="5" t="s">
        <v>112</v>
      </c>
      <c r="E10" s="4">
        <v>3796964</v>
      </c>
      <c r="G10" s="4">
        <v>650</v>
      </c>
      <c r="I10" s="16">
        <v>0</v>
      </c>
      <c r="J10" s="16"/>
      <c r="K10" s="16">
        <v>0</v>
      </c>
      <c r="L10" s="16"/>
      <c r="M10" s="16">
        <v>0</v>
      </c>
      <c r="N10" s="5"/>
      <c r="O10" s="4">
        <v>2468026600</v>
      </c>
      <c r="Q10" s="4">
        <v>0</v>
      </c>
      <c r="S10" s="4">
        <v>2468026600</v>
      </c>
    </row>
    <row r="11" spans="1:19" ht="18" x14ac:dyDescent="0.4">
      <c r="A11" s="7" t="s">
        <v>22</v>
      </c>
      <c r="I11" s="7">
        <f>SUM(I9:$I$10)</f>
        <v>0</v>
      </c>
      <c r="K11" s="7">
        <f>SUM(K9:$K$10)</f>
        <v>0</v>
      </c>
      <c r="M11" s="7">
        <f>SUM(M9:$M$10)</f>
        <v>0</v>
      </c>
      <c r="O11" s="7">
        <f>SUM(O9:$O$10)</f>
        <v>2789326600</v>
      </c>
      <c r="Q11" s="7">
        <f>SUM(Q9:$Q$10)</f>
        <v>0</v>
      </c>
      <c r="S11" s="7">
        <f>SUM(S9:$S$10)</f>
        <v>2789326600</v>
      </c>
    </row>
    <row r="12" spans="1:19" ht="18" x14ac:dyDescent="0.4">
      <c r="I12" s="9"/>
      <c r="K12" s="9"/>
      <c r="M12" s="9"/>
      <c r="O12" s="9"/>
      <c r="Q12" s="9"/>
      <c r="S12" s="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6"/>
  <sheetViews>
    <sheetView rightToLeft="1" view="pageBreakPreview" zoomScaleNormal="100" zoomScaleSheetLayoutView="100" workbookViewId="0">
      <selection activeCell="F33" sqref="F33"/>
    </sheetView>
  </sheetViews>
  <sheetFormatPr defaultRowHeight="17.25" x14ac:dyDescent="0.4"/>
  <cols>
    <col min="1" max="1" width="42" style="40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">
      <c r="A1" s="3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4">
      <c r="A2" s="39" t="s">
        <v>88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4">
      <c r="A3" s="3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18.75" x14ac:dyDescent="0.4">
      <c r="A5" s="29" t="s">
        <v>114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ht="18.75" x14ac:dyDescent="0.4">
      <c r="I7" s="30" t="s">
        <v>104</v>
      </c>
      <c r="J7" s="31"/>
      <c r="K7" s="31"/>
      <c r="L7" s="31"/>
      <c r="M7" s="31"/>
      <c r="O7" s="30" t="s">
        <v>7</v>
      </c>
      <c r="P7" s="31"/>
      <c r="Q7" s="31"/>
      <c r="R7" s="31"/>
      <c r="S7" s="31"/>
    </row>
    <row r="8" spans="1:19" ht="37.5" x14ac:dyDescent="0.4">
      <c r="A8" s="13" t="s">
        <v>90</v>
      </c>
      <c r="C8" s="11" t="s">
        <v>115</v>
      </c>
      <c r="E8" s="11" t="s">
        <v>30</v>
      </c>
      <c r="G8" s="11" t="s">
        <v>45</v>
      </c>
      <c r="I8" s="11" t="s">
        <v>116</v>
      </c>
      <c r="K8" s="11" t="s">
        <v>109</v>
      </c>
      <c r="M8" s="11" t="s">
        <v>117</v>
      </c>
      <c r="O8" s="11" t="s">
        <v>116</v>
      </c>
      <c r="Q8" s="11" t="s">
        <v>109</v>
      </c>
      <c r="S8" s="11" t="s">
        <v>117</v>
      </c>
    </row>
    <row r="9" spans="1:19" ht="18" x14ac:dyDescent="0.4">
      <c r="A9" s="3" t="s">
        <v>33</v>
      </c>
      <c r="C9" s="5" t="s">
        <v>118</v>
      </c>
      <c r="E9" s="5" t="s">
        <v>37</v>
      </c>
      <c r="G9" s="5" t="s">
        <v>38</v>
      </c>
      <c r="I9" s="15">
        <v>1254364480</v>
      </c>
      <c r="J9" s="17"/>
      <c r="K9" s="15">
        <v>0</v>
      </c>
      <c r="L9" s="17"/>
      <c r="M9" s="15">
        <v>1254364480</v>
      </c>
      <c r="N9" s="17"/>
      <c r="O9" s="15">
        <v>3761173950</v>
      </c>
      <c r="P9" s="17"/>
      <c r="Q9" s="15">
        <v>0</v>
      </c>
      <c r="R9" s="17"/>
      <c r="S9" s="15">
        <v>3761173950</v>
      </c>
    </row>
    <row r="10" spans="1:19" ht="18" x14ac:dyDescent="0.4">
      <c r="A10" s="3" t="s">
        <v>119</v>
      </c>
      <c r="C10" s="5" t="s">
        <v>120</v>
      </c>
      <c r="E10" s="5" t="s">
        <v>121</v>
      </c>
      <c r="G10" s="5">
        <v>18</v>
      </c>
      <c r="I10" s="15">
        <v>4631506830</v>
      </c>
      <c r="J10" s="17"/>
      <c r="K10" s="15">
        <v>-22078963</v>
      </c>
      <c r="L10" s="17"/>
      <c r="M10" s="15">
        <v>4609427867</v>
      </c>
      <c r="N10" s="17"/>
      <c r="O10" s="15">
        <v>14203287612</v>
      </c>
      <c r="P10" s="17"/>
      <c r="Q10" s="15">
        <v>0</v>
      </c>
      <c r="R10" s="17"/>
      <c r="S10" s="15">
        <v>14203287612</v>
      </c>
    </row>
    <row r="11" spans="1:19" ht="18" x14ac:dyDescent="0.4">
      <c r="A11" s="3" t="s">
        <v>122</v>
      </c>
      <c r="C11" s="5" t="s">
        <v>123</v>
      </c>
      <c r="E11" s="5" t="s">
        <v>124</v>
      </c>
      <c r="G11" s="5">
        <v>18</v>
      </c>
      <c r="I11" s="15">
        <v>3213698610</v>
      </c>
      <c r="J11" s="17"/>
      <c r="K11" s="15">
        <v>-17468433</v>
      </c>
      <c r="L11" s="17"/>
      <c r="M11" s="15">
        <v>3196230177</v>
      </c>
      <c r="N11" s="17"/>
      <c r="O11" s="15">
        <v>8891232821</v>
      </c>
      <c r="P11" s="17"/>
      <c r="Q11" s="15">
        <v>-14967911</v>
      </c>
      <c r="R11" s="17"/>
      <c r="S11" s="15">
        <v>8876264910</v>
      </c>
    </row>
    <row r="12" spans="1:19" ht="18" x14ac:dyDescent="0.4">
      <c r="A12" s="3" t="s">
        <v>125</v>
      </c>
      <c r="C12" s="5" t="s">
        <v>126</v>
      </c>
      <c r="E12" s="5" t="s">
        <v>127</v>
      </c>
      <c r="G12" s="5">
        <v>18</v>
      </c>
      <c r="I12" s="15">
        <v>1039726020</v>
      </c>
      <c r="J12" s="17"/>
      <c r="K12" s="15">
        <v>-7045449</v>
      </c>
      <c r="L12" s="17"/>
      <c r="M12" s="15">
        <v>1032680571</v>
      </c>
      <c r="N12" s="17"/>
      <c r="O12" s="15">
        <v>2322054778</v>
      </c>
      <c r="P12" s="17"/>
      <c r="Q12" s="15">
        <v>-4690636</v>
      </c>
      <c r="R12" s="17"/>
      <c r="S12" s="15">
        <v>2317364142</v>
      </c>
    </row>
    <row r="13" spans="1:19" ht="18" x14ac:dyDescent="0.4">
      <c r="A13" s="3" t="s">
        <v>128</v>
      </c>
      <c r="C13" s="5" t="s">
        <v>129</v>
      </c>
      <c r="E13" s="5" t="s">
        <v>130</v>
      </c>
      <c r="G13" s="5">
        <v>18</v>
      </c>
      <c r="I13" s="15">
        <v>4751113140</v>
      </c>
      <c r="J13" s="17"/>
      <c r="K13" s="15">
        <v>-22453891</v>
      </c>
      <c r="L13" s="17"/>
      <c r="M13" s="15">
        <v>4728659249</v>
      </c>
      <c r="N13" s="17"/>
      <c r="O13" s="15">
        <v>7285040148</v>
      </c>
      <c r="P13" s="17"/>
      <c r="Q13" s="15">
        <v>-22453891</v>
      </c>
      <c r="R13" s="17"/>
      <c r="S13" s="15">
        <v>7262586257</v>
      </c>
    </row>
    <row r="14" spans="1:19" ht="18" x14ac:dyDescent="0.4">
      <c r="A14" s="3" t="s">
        <v>131</v>
      </c>
      <c r="C14" s="5" t="s">
        <v>87</v>
      </c>
      <c r="E14" s="5" t="s">
        <v>132</v>
      </c>
      <c r="G14" s="5">
        <v>18</v>
      </c>
      <c r="I14" s="15">
        <v>572630674</v>
      </c>
      <c r="J14" s="17"/>
      <c r="K14" s="15">
        <v>-5773372</v>
      </c>
      <c r="L14" s="17"/>
      <c r="M14" s="15">
        <v>566857302</v>
      </c>
      <c r="N14" s="17"/>
      <c r="O14" s="15">
        <v>572630674</v>
      </c>
      <c r="P14" s="17"/>
      <c r="Q14" s="15">
        <v>-5773372</v>
      </c>
      <c r="R14" s="17"/>
      <c r="S14" s="15">
        <v>566857302</v>
      </c>
    </row>
    <row r="15" spans="1:19" ht="18" x14ac:dyDescent="0.4">
      <c r="A15" s="3" t="s">
        <v>133</v>
      </c>
      <c r="C15" s="5" t="s">
        <v>134</v>
      </c>
      <c r="E15" s="5" t="s">
        <v>135</v>
      </c>
      <c r="G15" s="5" t="s">
        <v>57</v>
      </c>
      <c r="I15" s="15">
        <v>71980</v>
      </c>
      <c r="J15" s="17"/>
      <c r="K15" s="15">
        <v>0</v>
      </c>
      <c r="L15" s="17"/>
      <c r="M15" s="15">
        <v>71980</v>
      </c>
      <c r="N15" s="17"/>
      <c r="O15" s="15">
        <v>71980</v>
      </c>
      <c r="P15" s="17"/>
      <c r="Q15" s="15">
        <v>0</v>
      </c>
      <c r="R15" s="17"/>
      <c r="S15" s="15">
        <v>71980</v>
      </c>
    </row>
    <row r="16" spans="1:19" ht="18" x14ac:dyDescent="0.4">
      <c r="A16" s="3" t="s">
        <v>136</v>
      </c>
      <c r="C16" s="5" t="s">
        <v>137</v>
      </c>
      <c r="E16" s="5" t="s">
        <v>135</v>
      </c>
      <c r="G16" s="5" t="s">
        <v>53</v>
      </c>
      <c r="I16" s="15">
        <v>7931</v>
      </c>
      <c r="J16" s="17"/>
      <c r="K16" s="15">
        <v>-18</v>
      </c>
      <c r="L16" s="17"/>
      <c r="M16" s="15">
        <v>7913</v>
      </c>
      <c r="N16" s="17"/>
      <c r="O16" s="15">
        <v>15302</v>
      </c>
      <c r="P16" s="17"/>
      <c r="Q16" s="15">
        <v>-9</v>
      </c>
      <c r="R16" s="17"/>
      <c r="S16" s="15">
        <v>15293</v>
      </c>
    </row>
    <row r="17" spans="1:19" ht="18" x14ac:dyDescent="0.4">
      <c r="A17" s="3" t="s">
        <v>138</v>
      </c>
      <c r="C17" s="5" t="s">
        <v>134</v>
      </c>
      <c r="E17" s="5" t="s">
        <v>135</v>
      </c>
      <c r="G17" s="5" t="s">
        <v>66</v>
      </c>
      <c r="I17" s="15">
        <v>1033</v>
      </c>
      <c r="J17" s="17"/>
      <c r="K17" s="15">
        <v>-3</v>
      </c>
      <c r="L17" s="17"/>
      <c r="M17" s="15">
        <v>1030</v>
      </c>
      <c r="N17" s="17"/>
      <c r="O17" s="15">
        <v>3145</v>
      </c>
      <c r="P17" s="17"/>
      <c r="Q17" s="15">
        <v>0</v>
      </c>
      <c r="R17" s="17"/>
      <c r="S17" s="15">
        <v>3145</v>
      </c>
    </row>
    <row r="18" spans="1:19" ht="18" x14ac:dyDescent="0.4">
      <c r="A18" s="3" t="s">
        <v>139</v>
      </c>
      <c r="C18" s="5" t="s">
        <v>140</v>
      </c>
      <c r="E18" s="5" t="s">
        <v>135</v>
      </c>
      <c r="G18" s="5" t="s">
        <v>57</v>
      </c>
      <c r="I18" s="15">
        <v>3391</v>
      </c>
      <c r="J18" s="17"/>
      <c r="K18" s="15">
        <v>0</v>
      </c>
      <c r="L18" s="17"/>
      <c r="M18" s="15">
        <v>3391</v>
      </c>
      <c r="N18" s="17"/>
      <c r="O18" s="15">
        <v>25037</v>
      </c>
      <c r="P18" s="17"/>
      <c r="Q18" s="15">
        <v>0</v>
      </c>
      <c r="R18" s="17"/>
      <c r="S18" s="15">
        <v>25037</v>
      </c>
    </row>
    <row r="19" spans="1:19" ht="18" x14ac:dyDescent="0.4">
      <c r="A19" s="3" t="s">
        <v>141</v>
      </c>
      <c r="C19" s="5" t="s">
        <v>142</v>
      </c>
      <c r="E19" s="5" t="s">
        <v>135</v>
      </c>
      <c r="G19" s="5" t="s">
        <v>53</v>
      </c>
      <c r="I19" s="15">
        <v>96114</v>
      </c>
      <c r="J19" s="17"/>
      <c r="K19" s="15">
        <v>-203</v>
      </c>
      <c r="L19" s="17"/>
      <c r="M19" s="15">
        <v>95911</v>
      </c>
      <c r="N19" s="17"/>
      <c r="O19" s="15">
        <v>-1587689</v>
      </c>
      <c r="P19" s="17"/>
      <c r="Q19" s="15">
        <v>0</v>
      </c>
      <c r="R19" s="17"/>
      <c r="S19" s="15">
        <v>-1587689</v>
      </c>
    </row>
    <row r="20" spans="1:19" ht="18" x14ac:dyDescent="0.4">
      <c r="A20" s="3" t="s">
        <v>143</v>
      </c>
      <c r="C20" s="5" t="s">
        <v>7</v>
      </c>
      <c r="E20" s="5" t="s">
        <v>135</v>
      </c>
      <c r="G20" s="5" t="s">
        <v>57</v>
      </c>
      <c r="I20" s="15">
        <v>15289583</v>
      </c>
      <c r="J20" s="17"/>
      <c r="K20" s="15">
        <v>0</v>
      </c>
      <c r="L20" s="17"/>
      <c r="M20" s="15">
        <v>15289583</v>
      </c>
      <c r="N20" s="17"/>
      <c r="O20" s="15">
        <v>16499049</v>
      </c>
      <c r="P20" s="17"/>
      <c r="Q20" s="15">
        <v>0</v>
      </c>
      <c r="R20" s="17"/>
      <c r="S20" s="15">
        <v>16499049</v>
      </c>
    </row>
    <row r="21" spans="1:19" ht="18" x14ac:dyDescent="0.4">
      <c r="A21" s="3" t="s">
        <v>144</v>
      </c>
      <c r="C21" s="5" t="s">
        <v>134</v>
      </c>
      <c r="E21" s="5" t="s">
        <v>135</v>
      </c>
      <c r="G21" s="5" t="s">
        <v>53</v>
      </c>
      <c r="I21" s="15">
        <v>12475104</v>
      </c>
      <c r="J21" s="17"/>
      <c r="K21" s="15">
        <v>-24410</v>
      </c>
      <c r="L21" s="17"/>
      <c r="M21" s="15">
        <v>12450694</v>
      </c>
      <c r="N21" s="17"/>
      <c r="O21" s="15">
        <v>23488797</v>
      </c>
      <c r="P21" s="17"/>
      <c r="Q21" s="15">
        <v>0</v>
      </c>
      <c r="R21" s="17"/>
      <c r="S21" s="15">
        <v>23488797</v>
      </c>
    </row>
    <row r="22" spans="1:19" ht="18" x14ac:dyDescent="0.4">
      <c r="A22" s="3" t="s">
        <v>145</v>
      </c>
      <c r="C22" s="5" t="s">
        <v>146</v>
      </c>
      <c r="E22" s="5" t="s">
        <v>147</v>
      </c>
      <c r="G22" s="5">
        <v>18</v>
      </c>
      <c r="I22" s="15">
        <v>0</v>
      </c>
      <c r="J22" s="17"/>
      <c r="K22" s="15">
        <v>0</v>
      </c>
      <c r="L22" s="17"/>
      <c r="M22" s="15">
        <v>0</v>
      </c>
      <c r="N22" s="15"/>
      <c r="O22" s="15">
        <v>2772602832</v>
      </c>
      <c r="P22" s="17"/>
      <c r="Q22" s="15">
        <v>0</v>
      </c>
      <c r="R22" s="17"/>
      <c r="S22" s="15">
        <v>2772602832</v>
      </c>
    </row>
    <row r="23" spans="1:19" ht="18" x14ac:dyDescent="0.4">
      <c r="A23" s="3" t="s">
        <v>148</v>
      </c>
      <c r="C23" s="5" t="s">
        <v>149</v>
      </c>
      <c r="E23" s="5" t="s">
        <v>150</v>
      </c>
      <c r="G23" s="5">
        <v>18</v>
      </c>
      <c r="I23" s="15">
        <v>0</v>
      </c>
      <c r="J23" s="17"/>
      <c r="K23" s="15">
        <v>0</v>
      </c>
      <c r="L23" s="17"/>
      <c r="M23" s="15">
        <v>0</v>
      </c>
      <c r="N23" s="15"/>
      <c r="O23" s="15">
        <v>1049076624</v>
      </c>
      <c r="P23" s="17"/>
      <c r="Q23" s="15">
        <v>0</v>
      </c>
      <c r="R23" s="17"/>
      <c r="S23" s="15">
        <v>1049076624</v>
      </c>
    </row>
    <row r="24" spans="1:19" ht="18" x14ac:dyDescent="0.4">
      <c r="A24" s="3" t="s">
        <v>151</v>
      </c>
      <c r="C24" s="5" t="s">
        <v>152</v>
      </c>
      <c r="E24" s="5" t="s">
        <v>153</v>
      </c>
      <c r="G24" s="5">
        <v>18</v>
      </c>
      <c r="I24" s="15">
        <v>0</v>
      </c>
      <c r="J24" s="17"/>
      <c r="K24" s="15">
        <v>0</v>
      </c>
      <c r="L24" s="17"/>
      <c r="M24" s="15">
        <v>0</v>
      </c>
      <c r="N24" s="15"/>
      <c r="O24" s="15">
        <v>1440167208</v>
      </c>
      <c r="P24" s="17"/>
      <c r="Q24" s="15">
        <v>0</v>
      </c>
      <c r="R24" s="17"/>
      <c r="S24" s="15">
        <v>1440167208</v>
      </c>
    </row>
    <row r="25" spans="1:19" ht="18" x14ac:dyDescent="0.4">
      <c r="A25" s="41" t="s">
        <v>22</v>
      </c>
      <c r="I25" s="20">
        <f>SUM(I9:$I$24)</f>
        <v>15490984890</v>
      </c>
      <c r="J25" s="17"/>
      <c r="K25" s="20">
        <f>SUM(K9:$K$24)</f>
        <v>-74844742</v>
      </c>
      <c r="L25" s="17"/>
      <c r="M25" s="20">
        <f>SUM(M9:$M$24)</f>
        <v>15416140148</v>
      </c>
      <c r="N25" s="17"/>
      <c r="O25" s="20">
        <f>SUM(O9:$O$24)</f>
        <v>42335782268</v>
      </c>
      <c r="P25" s="17"/>
      <c r="Q25" s="20">
        <f>SUM(Q9:$Q$24)</f>
        <v>-47885819</v>
      </c>
      <c r="R25" s="17"/>
      <c r="S25" s="20">
        <f>SUM(S9:$S$24)</f>
        <v>42287896449</v>
      </c>
    </row>
    <row r="26" spans="1:19" ht="18" x14ac:dyDescent="0.4">
      <c r="I26" s="9"/>
      <c r="K26" s="9"/>
      <c r="M26" s="9"/>
      <c r="O26" s="9"/>
      <c r="Q26" s="9"/>
      <c r="S26" s="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2"/>
  <sheetViews>
    <sheetView rightToLeft="1" view="pageBreakPreview" zoomScaleNormal="100" zoomScaleSheetLayoutView="100" workbookViewId="0">
      <selection activeCell="Q17" sqref="Q17"/>
    </sheetView>
  </sheetViews>
  <sheetFormatPr defaultRowHeight="17.25" x14ac:dyDescent="0.4"/>
  <cols>
    <col min="1" max="1" width="28.28515625" style="40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">
      <c r="A1" s="3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4">
      <c r="A2" s="39" t="s">
        <v>88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4">
      <c r="A3" s="3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18.75" x14ac:dyDescent="0.4">
      <c r="A5" s="29" t="s">
        <v>154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18.75" x14ac:dyDescent="0.4">
      <c r="C7" s="30" t="s">
        <v>104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ht="37.5" x14ac:dyDescent="0.4">
      <c r="A8" s="13" t="s">
        <v>90</v>
      </c>
      <c r="C8" s="11" t="s">
        <v>9</v>
      </c>
      <c r="E8" s="11" t="s">
        <v>11</v>
      </c>
      <c r="G8" s="11" t="s">
        <v>155</v>
      </c>
      <c r="I8" s="11" t="s">
        <v>156</v>
      </c>
      <c r="K8" s="11" t="s">
        <v>9</v>
      </c>
      <c r="M8" s="11" t="s">
        <v>11</v>
      </c>
      <c r="O8" s="11" t="s">
        <v>155</v>
      </c>
      <c r="Q8" s="11" t="s">
        <v>156</v>
      </c>
    </row>
    <row r="9" spans="1:17" ht="18" x14ac:dyDescent="0.4">
      <c r="A9" s="3" t="s">
        <v>158</v>
      </c>
      <c r="C9" s="19">
        <v>0</v>
      </c>
      <c r="D9" s="19"/>
      <c r="E9" s="19">
        <v>0</v>
      </c>
      <c r="F9" s="19"/>
      <c r="G9" s="19">
        <v>0</v>
      </c>
      <c r="H9" s="19"/>
      <c r="I9" s="19">
        <v>0</v>
      </c>
      <c r="J9" s="15"/>
      <c r="K9" s="15">
        <v>36000</v>
      </c>
      <c r="L9" s="17"/>
      <c r="M9" s="15">
        <v>28488475528</v>
      </c>
      <c r="N9" s="17"/>
      <c r="O9" s="15">
        <v>27528764099</v>
      </c>
      <c r="P9" s="17"/>
      <c r="Q9" s="15">
        <v>959711429</v>
      </c>
    </row>
    <row r="10" spans="1:17" ht="18" x14ac:dyDescent="0.4">
      <c r="A10" s="3" t="s">
        <v>159</v>
      </c>
      <c r="C10" s="19">
        <v>0</v>
      </c>
      <c r="D10" s="19"/>
      <c r="E10" s="19">
        <v>0</v>
      </c>
      <c r="F10" s="19"/>
      <c r="G10" s="19">
        <v>0</v>
      </c>
      <c r="H10" s="19"/>
      <c r="I10" s="19">
        <v>0</v>
      </c>
      <c r="J10" s="15"/>
      <c r="K10" s="15">
        <v>43499</v>
      </c>
      <c r="L10" s="17"/>
      <c r="M10" s="15">
        <v>43499000000</v>
      </c>
      <c r="N10" s="17"/>
      <c r="O10" s="15">
        <v>43333677967</v>
      </c>
      <c r="P10" s="17"/>
      <c r="Q10" s="15">
        <v>165322033</v>
      </c>
    </row>
    <row r="11" spans="1:17" ht="18" x14ac:dyDescent="0.4">
      <c r="A11" s="3" t="s">
        <v>160</v>
      </c>
      <c r="C11" s="19">
        <v>0</v>
      </c>
      <c r="D11" s="19"/>
      <c r="E11" s="19">
        <v>0</v>
      </c>
      <c r="F11" s="19"/>
      <c r="G11" s="19">
        <v>0</v>
      </c>
      <c r="H11" s="19"/>
      <c r="I11" s="19">
        <v>0</v>
      </c>
      <c r="J11" s="15"/>
      <c r="K11" s="15">
        <v>40933</v>
      </c>
      <c r="L11" s="17"/>
      <c r="M11" s="15">
        <v>40933000000</v>
      </c>
      <c r="N11" s="17"/>
      <c r="O11" s="15">
        <v>39880750814</v>
      </c>
      <c r="P11" s="17"/>
      <c r="Q11" s="15">
        <v>1052249186</v>
      </c>
    </row>
    <row r="12" spans="1:17" ht="18" x14ac:dyDescent="0.4">
      <c r="A12" s="3" t="s">
        <v>17</v>
      </c>
      <c r="C12" s="15">
        <v>1500000</v>
      </c>
      <c r="D12" s="17"/>
      <c r="E12" s="15">
        <v>25045882828</v>
      </c>
      <c r="F12" s="17"/>
      <c r="G12" s="15">
        <v>27912116648</v>
      </c>
      <c r="H12" s="17"/>
      <c r="I12" s="15">
        <v>-2866233820</v>
      </c>
      <c r="J12" s="17"/>
      <c r="K12" s="15">
        <v>1500000</v>
      </c>
      <c r="L12" s="17"/>
      <c r="M12" s="15">
        <v>25045882828</v>
      </c>
      <c r="N12" s="17"/>
      <c r="O12" s="15">
        <v>27912116648</v>
      </c>
      <c r="P12" s="17"/>
      <c r="Q12" s="15">
        <v>-2866233820</v>
      </c>
    </row>
    <row r="13" spans="1:17" ht="18" x14ac:dyDescent="0.4">
      <c r="A13" s="3" t="s">
        <v>157</v>
      </c>
      <c r="C13" s="19">
        <v>0</v>
      </c>
      <c r="D13" s="19"/>
      <c r="E13" s="19">
        <v>0</v>
      </c>
      <c r="F13" s="19"/>
      <c r="G13" s="19">
        <v>0</v>
      </c>
      <c r="H13" s="19"/>
      <c r="I13" s="19">
        <v>0</v>
      </c>
      <c r="J13" s="15"/>
      <c r="K13" s="15">
        <v>1249992</v>
      </c>
      <c r="L13" s="17"/>
      <c r="M13" s="15">
        <v>19625752926</v>
      </c>
      <c r="N13" s="17"/>
      <c r="O13" s="15">
        <v>21055657617</v>
      </c>
      <c r="P13" s="17"/>
      <c r="Q13" s="15">
        <v>-1429904691</v>
      </c>
    </row>
    <row r="14" spans="1:17" ht="18" x14ac:dyDescent="0.4">
      <c r="A14" s="3" t="s">
        <v>111</v>
      </c>
      <c r="C14" s="19">
        <v>0</v>
      </c>
      <c r="D14" s="19"/>
      <c r="E14" s="19">
        <v>0</v>
      </c>
      <c r="F14" s="19"/>
      <c r="G14" s="19">
        <v>0</v>
      </c>
      <c r="H14" s="19"/>
      <c r="I14" s="19">
        <v>0</v>
      </c>
      <c r="J14" s="15"/>
      <c r="K14" s="15">
        <v>5100000</v>
      </c>
      <c r="L14" s="17"/>
      <c r="M14" s="15">
        <v>16653816770</v>
      </c>
      <c r="N14" s="17"/>
      <c r="O14" s="15">
        <v>17613691340</v>
      </c>
      <c r="P14" s="17"/>
      <c r="Q14" s="15">
        <v>-959874570</v>
      </c>
    </row>
    <row r="15" spans="1:17" ht="18" x14ac:dyDescent="0.4">
      <c r="A15" s="3" t="s">
        <v>161</v>
      </c>
      <c r="C15" s="19">
        <v>0</v>
      </c>
      <c r="D15" s="19"/>
      <c r="E15" s="19">
        <v>0</v>
      </c>
      <c r="F15" s="19"/>
      <c r="G15" s="19">
        <v>0</v>
      </c>
      <c r="H15" s="19"/>
      <c r="I15" s="19">
        <v>0</v>
      </c>
      <c r="J15" s="15"/>
      <c r="K15" s="15">
        <v>2125000</v>
      </c>
      <c r="L15" s="17"/>
      <c r="M15" s="15">
        <v>29530740533</v>
      </c>
      <c r="N15" s="17"/>
      <c r="O15" s="15">
        <v>29332857345</v>
      </c>
      <c r="P15" s="17"/>
      <c r="Q15" s="15">
        <v>197883188</v>
      </c>
    </row>
    <row r="16" spans="1:17" ht="18" x14ac:dyDescent="0.4">
      <c r="A16" s="3" t="s">
        <v>162</v>
      </c>
      <c r="C16" s="19">
        <v>0</v>
      </c>
      <c r="D16" s="19"/>
      <c r="E16" s="19">
        <v>0</v>
      </c>
      <c r="F16" s="19"/>
      <c r="G16" s="19">
        <v>0</v>
      </c>
      <c r="H16" s="19"/>
      <c r="I16" s="19">
        <v>0</v>
      </c>
      <c r="J16" s="15"/>
      <c r="K16" s="15">
        <v>5000000</v>
      </c>
      <c r="L16" s="17"/>
      <c r="M16" s="15">
        <v>55148900921</v>
      </c>
      <c r="N16" s="17"/>
      <c r="O16" s="15">
        <v>54292948421</v>
      </c>
      <c r="P16" s="17"/>
      <c r="Q16" s="15">
        <v>855952500</v>
      </c>
    </row>
    <row r="17" spans="1:17" ht="18" x14ac:dyDescent="0.4">
      <c r="A17" s="3" t="s">
        <v>163</v>
      </c>
      <c r="C17" s="19">
        <v>0</v>
      </c>
      <c r="D17" s="19"/>
      <c r="E17" s="19">
        <v>0</v>
      </c>
      <c r="F17" s="19"/>
      <c r="G17" s="19">
        <v>0</v>
      </c>
      <c r="H17" s="19"/>
      <c r="I17" s="19">
        <v>0</v>
      </c>
      <c r="J17" s="15"/>
      <c r="K17" s="15">
        <v>2860000</v>
      </c>
      <c r="L17" s="17"/>
      <c r="M17" s="15">
        <v>10798214870</v>
      </c>
      <c r="N17" s="17"/>
      <c r="O17" s="15">
        <v>12384788855</v>
      </c>
      <c r="P17" s="17"/>
      <c r="Q17" s="15">
        <v>-1586573985</v>
      </c>
    </row>
    <row r="18" spans="1:17" ht="18" x14ac:dyDescent="0.4">
      <c r="A18" s="3" t="s">
        <v>113</v>
      </c>
      <c r="C18" s="19">
        <v>0</v>
      </c>
      <c r="D18" s="19"/>
      <c r="E18" s="19">
        <v>0</v>
      </c>
      <c r="F18" s="19"/>
      <c r="G18" s="19">
        <v>0</v>
      </c>
      <c r="H18" s="19"/>
      <c r="I18" s="19">
        <v>0</v>
      </c>
      <c r="J18" s="15"/>
      <c r="K18" s="15">
        <v>3796964</v>
      </c>
      <c r="L18" s="17"/>
      <c r="M18" s="15">
        <v>24791720673</v>
      </c>
      <c r="N18" s="17"/>
      <c r="O18" s="15">
        <v>26423185805</v>
      </c>
      <c r="P18" s="17"/>
      <c r="Q18" s="15">
        <v>-1631465132</v>
      </c>
    </row>
    <row r="19" spans="1:17" ht="18" x14ac:dyDescent="0.4">
      <c r="A19" s="41" t="s">
        <v>22</v>
      </c>
      <c r="C19" s="20">
        <f>SUM(C9:$C$18)</f>
        <v>1500000</v>
      </c>
      <c r="D19" s="17"/>
      <c r="E19" s="20">
        <f>SUM(E9:$E$18)</f>
        <v>25045882828</v>
      </c>
      <c r="F19" s="17"/>
      <c r="G19" s="20">
        <f>SUM(G9:$G$18)</f>
        <v>27912116648</v>
      </c>
      <c r="H19" s="17"/>
      <c r="I19" s="20">
        <f>SUM(I9:$I$18)</f>
        <v>-2866233820</v>
      </c>
      <c r="J19" s="17"/>
      <c r="K19" s="20">
        <f>SUM(K9:$K$18)</f>
        <v>21752388</v>
      </c>
      <c r="L19" s="17"/>
      <c r="M19" s="20">
        <f>SUM(M9:$M$18)</f>
        <v>294515505049</v>
      </c>
      <c r="N19" s="17"/>
      <c r="O19" s="20">
        <f>SUM(O9:$O$18)</f>
        <v>299758438911</v>
      </c>
      <c r="P19" s="17"/>
      <c r="Q19" s="20">
        <f>SUM(Q9:Q18)</f>
        <v>-5242933862</v>
      </c>
    </row>
    <row r="20" spans="1:17" ht="18" x14ac:dyDescent="0.4">
      <c r="C20" s="21"/>
      <c r="D20" s="17"/>
      <c r="E20" s="21"/>
      <c r="F20" s="17"/>
      <c r="G20" s="21"/>
      <c r="H20" s="17"/>
      <c r="I20" s="21"/>
      <c r="J20" s="17"/>
      <c r="K20" s="21"/>
      <c r="L20" s="17"/>
      <c r="M20" s="21"/>
      <c r="N20" s="17"/>
      <c r="O20" s="21"/>
      <c r="P20" s="17"/>
      <c r="Q20" s="21"/>
    </row>
    <row r="22" spans="1:17" ht="18" x14ac:dyDescent="0.4">
      <c r="A22" s="35" t="s">
        <v>164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</row>
  </sheetData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2"/>
  <sheetViews>
    <sheetView rightToLeft="1" view="pageBreakPreview" zoomScaleNormal="100" zoomScaleSheetLayoutView="100" workbookViewId="0">
      <selection activeCell="A9" sqref="A9:A14"/>
    </sheetView>
  </sheetViews>
  <sheetFormatPr defaultRowHeight="17.25" x14ac:dyDescent="0.4"/>
  <cols>
    <col min="1" max="1" width="24.425781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4.75" x14ac:dyDescent="0.4">
      <c r="A1" s="39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4.75" x14ac:dyDescent="0.4">
      <c r="A2" s="39" t="s">
        <v>88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 x14ac:dyDescent="0.4">
      <c r="A3" s="39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18.75" x14ac:dyDescent="0.4">
      <c r="A5" s="29" t="s">
        <v>165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18.75" x14ac:dyDescent="0.4">
      <c r="C7" s="30" t="s">
        <v>104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ht="37.5" x14ac:dyDescent="0.4">
      <c r="A8" s="14" t="s">
        <v>90</v>
      </c>
      <c r="C8" s="11" t="s">
        <v>9</v>
      </c>
      <c r="E8" s="11" t="s">
        <v>11</v>
      </c>
      <c r="G8" s="11" t="s">
        <v>155</v>
      </c>
      <c r="I8" s="11" t="s">
        <v>166</v>
      </c>
      <c r="K8" s="11" t="s">
        <v>9</v>
      </c>
      <c r="M8" s="11" t="s">
        <v>11</v>
      </c>
      <c r="O8" s="11" t="s">
        <v>155</v>
      </c>
      <c r="Q8" s="11" t="s">
        <v>166</v>
      </c>
    </row>
    <row r="9" spans="1:17" ht="18" x14ac:dyDescent="0.4">
      <c r="A9" s="3" t="s">
        <v>33</v>
      </c>
      <c r="C9" s="15">
        <v>82900</v>
      </c>
      <c r="D9" s="17"/>
      <c r="E9" s="15">
        <v>80920600482</v>
      </c>
      <c r="F9" s="17"/>
      <c r="G9" s="15">
        <v>80920600482</v>
      </c>
      <c r="H9" s="17"/>
      <c r="I9" s="15">
        <v>0</v>
      </c>
      <c r="J9" s="17"/>
      <c r="K9" s="15">
        <v>82900</v>
      </c>
      <c r="L9" s="17"/>
      <c r="M9" s="15">
        <v>80920600482</v>
      </c>
      <c r="N9" s="17"/>
      <c r="O9" s="15">
        <v>80920600482</v>
      </c>
      <c r="P9" s="17"/>
      <c r="Q9" s="15">
        <v>0</v>
      </c>
    </row>
    <row r="10" spans="1:17" ht="18" x14ac:dyDescent="0.4">
      <c r="A10" s="3" t="s">
        <v>17</v>
      </c>
      <c r="C10" s="15">
        <v>0</v>
      </c>
      <c r="D10" s="17"/>
      <c r="E10" s="15">
        <v>0</v>
      </c>
      <c r="F10" s="17"/>
      <c r="G10" s="15">
        <v>-3131257500</v>
      </c>
      <c r="H10" s="17"/>
      <c r="I10" s="15">
        <v>3131257500</v>
      </c>
      <c r="J10" s="17"/>
      <c r="K10" s="18">
        <v>0</v>
      </c>
      <c r="L10" s="18"/>
      <c r="M10" s="18">
        <v>0</v>
      </c>
      <c r="N10" s="18"/>
      <c r="O10" s="18">
        <v>0</v>
      </c>
      <c r="P10" s="18"/>
      <c r="Q10" s="18">
        <v>0</v>
      </c>
    </row>
    <row r="11" spans="1:17" ht="18" x14ac:dyDescent="0.4">
      <c r="A11" s="3" t="s">
        <v>18</v>
      </c>
      <c r="C11" s="15">
        <v>38137</v>
      </c>
      <c r="D11" s="17"/>
      <c r="E11" s="15">
        <v>26537059</v>
      </c>
      <c r="F11" s="17"/>
      <c r="G11" s="15">
        <v>26537059</v>
      </c>
      <c r="H11" s="17"/>
      <c r="I11" s="15">
        <v>0</v>
      </c>
      <c r="J11" s="17"/>
      <c r="K11" s="15">
        <v>38137</v>
      </c>
      <c r="L11" s="17"/>
      <c r="M11" s="15">
        <v>26537059</v>
      </c>
      <c r="N11" s="17"/>
      <c r="O11" s="15">
        <v>26537059</v>
      </c>
      <c r="P11" s="17"/>
      <c r="Q11" s="15">
        <v>0</v>
      </c>
    </row>
    <row r="12" spans="1:17" ht="18" x14ac:dyDescent="0.4">
      <c r="A12" s="3" t="s">
        <v>19</v>
      </c>
      <c r="C12" s="15">
        <v>108053</v>
      </c>
      <c r="D12" s="17"/>
      <c r="E12" s="15">
        <v>53705042</v>
      </c>
      <c r="F12" s="17"/>
      <c r="G12" s="15">
        <v>53705042</v>
      </c>
      <c r="H12" s="17"/>
      <c r="I12" s="15">
        <v>0</v>
      </c>
      <c r="J12" s="17"/>
      <c r="K12" s="15">
        <v>108053</v>
      </c>
      <c r="L12" s="17"/>
      <c r="M12" s="15">
        <v>53705042</v>
      </c>
      <c r="N12" s="17"/>
      <c r="O12" s="15">
        <v>53705042</v>
      </c>
      <c r="P12" s="17"/>
      <c r="Q12" s="15">
        <v>0</v>
      </c>
    </row>
    <row r="13" spans="1:17" ht="18" x14ac:dyDescent="0.4">
      <c r="A13" s="3" t="s">
        <v>20</v>
      </c>
      <c r="C13" s="15">
        <v>508436</v>
      </c>
      <c r="D13" s="17"/>
      <c r="E13" s="15">
        <f>3285170238-26</f>
        <v>3285170212</v>
      </c>
      <c r="F13" s="17"/>
      <c r="G13" s="15">
        <f>3310440778-26</f>
        <v>3310440752</v>
      </c>
      <c r="H13" s="17"/>
      <c r="I13" s="15">
        <v>-25270540</v>
      </c>
      <c r="J13" s="17"/>
      <c r="K13" s="15">
        <v>508436</v>
      </c>
      <c r="L13" s="17"/>
      <c r="M13" s="15">
        <f>3285170238-26</f>
        <v>3285170212</v>
      </c>
      <c r="N13" s="17"/>
      <c r="O13" s="15">
        <f>4250504877-26</f>
        <v>4250504851</v>
      </c>
      <c r="P13" s="17"/>
      <c r="Q13" s="15">
        <v>-965334639</v>
      </c>
    </row>
    <row r="14" spans="1:17" ht="18" x14ac:dyDescent="0.4">
      <c r="A14" s="3" t="s">
        <v>21</v>
      </c>
      <c r="C14" s="15">
        <v>300000</v>
      </c>
      <c r="D14" s="17"/>
      <c r="E14" s="15">
        <f>4216760100-26</f>
        <v>4216760074</v>
      </c>
      <c r="F14" s="17"/>
      <c r="G14" s="15">
        <f>4136242050-26</f>
        <v>4136242024</v>
      </c>
      <c r="H14" s="17"/>
      <c r="I14" s="15">
        <v>80518050</v>
      </c>
      <c r="J14" s="17"/>
      <c r="K14" s="15">
        <v>300000</v>
      </c>
      <c r="L14" s="17"/>
      <c r="M14" s="15">
        <f>4216760100-26</f>
        <v>4216760074</v>
      </c>
      <c r="N14" s="17"/>
      <c r="O14" s="15">
        <f>6826141350-26</f>
        <v>6826141324</v>
      </c>
      <c r="P14" s="17"/>
      <c r="Q14" s="15">
        <v>-2609381250</v>
      </c>
    </row>
    <row r="15" spans="1:17" ht="18.75" thickBot="1" x14ac:dyDescent="0.45">
      <c r="A15" s="7" t="s">
        <v>22</v>
      </c>
      <c r="C15" s="20">
        <f>SUM(C9:C14)</f>
        <v>1037526</v>
      </c>
      <c r="D15" s="17"/>
      <c r="E15" s="20">
        <f>SUM(E9:E14)</f>
        <v>88502772869</v>
      </c>
      <c r="F15" s="17"/>
      <c r="G15" s="20">
        <f>SUM(G9:G14)</f>
        <v>85316267859</v>
      </c>
      <c r="H15" s="17"/>
      <c r="I15" s="20">
        <f>SUM(I9:I14)</f>
        <v>3186505010</v>
      </c>
      <c r="J15" s="17"/>
      <c r="K15" s="20">
        <f>SUM(K9:K14)</f>
        <v>1037526</v>
      </c>
      <c r="L15" s="17"/>
      <c r="M15" s="20">
        <f>SUM(M9:M14)</f>
        <v>88502772869</v>
      </c>
      <c r="N15" s="17"/>
      <c r="O15" s="20">
        <f>SUM(O9:O14)</f>
        <v>92077488758</v>
      </c>
      <c r="P15" s="17"/>
      <c r="Q15" s="20">
        <f>SUM(Q9:Q14)</f>
        <v>-3574715889</v>
      </c>
    </row>
    <row r="16" spans="1:17" ht="18" x14ac:dyDescent="0.4">
      <c r="C16" s="9"/>
      <c r="E16" s="9"/>
      <c r="G16" s="9"/>
      <c r="I16" s="9"/>
      <c r="K16" s="9"/>
      <c r="M16" s="9"/>
      <c r="O16" s="9"/>
      <c r="Q16" s="9"/>
    </row>
    <row r="18" spans="1:17" ht="18" x14ac:dyDescent="0.4">
      <c r="A18" s="35" t="s">
        <v>164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7"/>
    </row>
    <row r="20" spans="1:17" s="22" customFormat="1" x14ac:dyDescent="0.4">
      <c r="O20" s="25"/>
    </row>
    <row r="21" spans="1:17" s="22" customFormat="1" x14ac:dyDescent="0.4"/>
    <row r="22" spans="1:17" s="22" customFormat="1" ht="18" x14ac:dyDescent="0.4">
      <c r="A22" s="23"/>
      <c r="C22" s="26"/>
      <c r="D22" s="25"/>
      <c r="E22" s="26"/>
      <c r="F22" s="25"/>
      <c r="G22" s="26"/>
      <c r="H22" s="25"/>
      <c r="I22" s="26"/>
      <c r="J22" s="25"/>
      <c r="K22" s="26"/>
      <c r="L22" s="25"/>
      <c r="M22" s="26"/>
      <c r="N22" s="25"/>
      <c r="O22" s="26"/>
      <c r="P22" s="25"/>
      <c r="Q22" s="26"/>
    </row>
  </sheetData>
  <mergeCells count="7">
    <mergeCell ref="A18:Q1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Mahsa Behnia</cp:lastModifiedBy>
  <cp:lastPrinted>2022-10-25T05:16:53Z</cp:lastPrinted>
  <dcterms:created xsi:type="dcterms:W3CDTF">2022-10-24T11:01:43Z</dcterms:created>
  <dcterms:modified xsi:type="dcterms:W3CDTF">2022-10-26T09:12:44Z</dcterms:modified>
</cp:coreProperties>
</file>