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C4824029-418B-44F9-B7E7-56373192D373}" xr6:coauthVersionLast="47" xr6:coauthVersionMax="47" xr10:uidLastSave="{00000000-0000-0000-0000-000000000000}"/>
  <bookViews>
    <workbookView xWindow="-180" yWindow="195" windowWidth="27825" windowHeight="1275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8" l="1"/>
  <c r="C11" i="16"/>
  <c r="E11" i="16"/>
  <c r="C17" i="12"/>
  <c r="E17" i="12"/>
  <c r="G17" i="12"/>
  <c r="I17" i="12"/>
  <c r="K17" i="12"/>
  <c r="M17" i="12"/>
  <c r="O17" i="12"/>
  <c r="Q17" i="12"/>
  <c r="C18" i="11"/>
  <c r="E18" i="11"/>
  <c r="G18" i="11"/>
  <c r="I18" i="11"/>
  <c r="K18" i="11"/>
  <c r="M18" i="11"/>
  <c r="O18" i="11"/>
  <c r="Q18" i="11"/>
  <c r="E16" i="12"/>
  <c r="G16" i="12"/>
  <c r="M16" i="12"/>
  <c r="O16" i="12"/>
  <c r="E15" i="2"/>
  <c r="E16" i="2" s="1"/>
  <c r="G15" i="2"/>
  <c r="G16" i="2" s="1"/>
  <c r="U15" i="2"/>
  <c r="U16" i="2" s="1"/>
  <c r="S15" i="2"/>
  <c r="I22" i="15"/>
  <c r="K16" i="15" s="1"/>
  <c r="E22" i="15"/>
  <c r="G20" i="15" s="1"/>
  <c r="G21" i="15"/>
  <c r="G19" i="15"/>
  <c r="G18" i="15"/>
  <c r="G17" i="15"/>
  <c r="G16" i="15"/>
  <c r="G15" i="15"/>
  <c r="G14" i="15"/>
  <c r="G13" i="15"/>
  <c r="G11" i="15"/>
  <c r="G10" i="15"/>
  <c r="G9" i="15"/>
  <c r="Q13" i="14"/>
  <c r="O13" i="14"/>
  <c r="M13" i="14"/>
  <c r="K13" i="14"/>
  <c r="I13" i="14"/>
  <c r="G13" i="14"/>
  <c r="E13" i="14"/>
  <c r="C13" i="14"/>
  <c r="U18" i="13"/>
  <c r="S18" i="13"/>
  <c r="Q18" i="13"/>
  <c r="O18" i="13"/>
  <c r="M18" i="13"/>
  <c r="K18" i="13"/>
  <c r="I18" i="13"/>
  <c r="G18" i="13"/>
  <c r="E18" i="13"/>
  <c r="C18" i="13"/>
  <c r="S23" i="10"/>
  <c r="Q23" i="10"/>
  <c r="O23" i="10"/>
  <c r="M23" i="10"/>
  <c r="K23" i="10"/>
  <c r="I23" i="10"/>
  <c r="S11" i="9"/>
  <c r="Q11" i="9"/>
  <c r="O11" i="9"/>
  <c r="M11" i="9"/>
  <c r="K11" i="9"/>
  <c r="I11" i="9"/>
  <c r="E12" i="8"/>
  <c r="I11" i="8"/>
  <c r="I12" i="8" s="1"/>
  <c r="G11" i="8"/>
  <c r="I10" i="8"/>
  <c r="G10" i="8"/>
  <c r="G12" i="8" s="1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25" i="6"/>
  <c r="Q25" i="6"/>
  <c r="O25" i="6"/>
  <c r="M25" i="6"/>
  <c r="K25" i="6"/>
  <c r="K10" i="5"/>
  <c r="AI13" i="4"/>
  <c r="AG13" i="4"/>
  <c r="AE13" i="4"/>
  <c r="AC13" i="4"/>
  <c r="AA13" i="4"/>
  <c r="Y13" i="4"/>
  <c r="X13" i="4"/>
  <c r="V13" i="4"/>
  <c r="U13" i="4"/>
  <c r="S13" i="4"/>
  <c r="Q13" i="4"/>
  <c r="O13" i="4"/>
  <c r="Q9" i="3"/>
  <c r="M9" i="3"/>
  <c r="K9" i="3"/>
  <c r="I9" i="3"/>
  <c r="E9" i="3"/>
  <c r="C9" i="3"/>
  <c r="W16" i="2"/>
  <c r="S16" i="2"/>
  <c r="Q16" i="2"/>
  <c r="O16" i="2"/>
  <c r="M16" i="2"/>
  <c r="L16" i="2"/>
  <c r="J16" i="2"/>
  <c r="I16" i="2"/>
  <c r="C16" i="2"/>
  <c r="K9" i="15" l="1"/>
  <c r="K17" i="15"/>
  <c r="K18" i="15"/>
  <c r="K10" i="15"/>
  <c r="K11" i="15"/>
  <c r="K19" i="15"/>
  <c r="G12" i="15"/>
  <c r="G22" i="15" s="1"/>
  <c r="K20" i="15"/>
  <c r="K13" i="15"/>
  <c r="K21" i="15"/>
  <c r="K12" i="15"/>
  <c r="K14" i="15"/>
  <c r="K15" i="15"/>
  <c r="K22" i="15" l="1"/>
</calcChain>
</file>

<file path=xl/sharedStrings.xml><?xml version="1.0" encoding="utf-8"?>
<sst xmlns="http://schemas.openxmlformats.org/spreadsheetml/2006/main" count="483" uniqueCount="211">
  <si>
    <t>‫صندوق سرمایه گذاری کیمیا زرین کاردان</t>
  </si>
  <si>
    <t>‫صورت وضعیت پورتفوی</t>
  </si>
  <si>
    <t>‫برای ماه منتهی به 1401/06/31</t>
  </si>
  <si>
    <t>‫1- سرمایه گذاری ها</t>
  </si>
  <si>
    <t>‫1-1- سرمایه گذاری در سهام و حق تقدم سهام</t>
  </si>
  <si>
    <t>‫1401/05/31</t>
  </si>
  <si>
    <t>‫تغییرات طی دوره</t>
  </si>
  <si>
    <t>‫1401/06/31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</si>
  <si>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</si>
  <si>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</si>
  <si>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</si>
  <si>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</si>
  <si>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</si>
  <si>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</si>
  <si>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</si>
  <si>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</si>
  <si>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</si>
  <si>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</si>
  <si>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‫بيمه اتكايي آواي پارس70%تاديه</t>
  </si>
  <si>
    <t>‫بيمه اتكايي تهران رواك50%تاديه</t>
  </si>
  <si>
    <t>‫سرمايه گذاري پارس آريان</t>
  </si>
  <si>
    <t>‫نفت تبريز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</si>
  <si>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</si>
  <si>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</si>
  <si>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</si>
  <si>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</si>
  <si>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</si>
  <si>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</si>
  <si>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</si>
  <si>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</si>
  <si>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</si>
  <si>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</si>
  <si>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</si>
  <si>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</si>
  <si>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</si>
  <si>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</si>
  <si>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</si>
  <si>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</si>
  <si>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</si>
  <si>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</si>
  <si>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</si>
  <si>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</si>
  <si>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</si>
  <si>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</si>
  <si>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</si>
  <si>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</si>
  <si>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</si>
  <si>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</si>
  <si>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</si>
  <si>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‫اسنادخزانه-م18بودجه98-010614</t>
  </si>
  <si>
    <t>‫1398/08/14</t>
  </si>
  <si>
    <t>‫1401/06/14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</si>
  <si>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</si>
  <si>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</si>
  <si>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</si>
  <si>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</si>
  <si>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</si>
  <si>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</si>
  <si>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</si>
  <si>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</si>
  <si>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</si>
  <si>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</si>
  <si>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</si>
  <si>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</si>
  <si>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</si>
  <si>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</si>
  <si>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</si>
  <si>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</si>
  <si>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</si>
  <si>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</si>
  <si>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</si>
  <si>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</si>
  <si>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</si>
  <si>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</si>
  <si>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</si>
  <si>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</si>
  <si>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</si>
  <si>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‫205-283-6667725-2</t>
  </si>
  <si>
    <t>‫1400/10/20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</si>
  <si>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</si>
  <si>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</si>
  <si>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</si>
  <si>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</si>
  <si>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</si>
  <si>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</si>
  <si>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</si>
  <si>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</si>
  <si>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</si>
  <si>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</si>
  <si>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</si>
  <si>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</si>
  <si>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</si>
  <si>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</si>
  <si>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موسسه اعتباری ملل</t>
  </si>
  <si>
    <t>‫0515-10-277-000000223</t>
  </si>
  <si>
    <t>‫1401/04/02</t>
  </si>
  <si>
    <t>‫0515-60-332-000000204</t>
  </si>
  <si>
    <t>‫0515-60-332-000000265</t>
  </si>
  <si>
    <t>‫1401/05/10</t>
  </si>
  <si>
    <t>‫0515-60-332-000000291</t>
  </si>
  <si>
    <t>‫1401/05/26</t>
  </si>
  <si>
    <t>‫سپرده بانکی نزد بانک پاسارگاد</t>
  </si>
  <si>
    <t>‫279-8100-15168673-1</t>
  </si>
  <si>
    <t>‫1400/11/24</t>
  </si>
  <si>
    <t>‫279-9012-15168673-1</t>
  </si>
  <si>
    <t>‫سپرده بانکی نزد بانک صادرات</t>
  </si>
  <si>
    <t>‫0217334621006</t>
  </si>
  <si>
    <t>‫1401/06/05</t>
  </si>
  <si>
    <t>‫279-9012-15168673-2</t>
  </si>
  <si>
    <t>‫1401/06/15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</si>
  <si>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</si>
  <si>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</si>
  <si>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</si>
  <si>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</si>
  <si>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</si>
  <si>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</si>
  <si>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</si>
  <si>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</si>
  <si>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</si>
  <si>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</si>
  <si>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</si>
  <si>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</si>
  <si>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</si>
  <si>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</si>
  <si>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</si>
  <si>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</si>
  <si>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</si>
  <si>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</si>
  <si>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</si>
  <si>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</si>
  <si>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</si>
  <si>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</si>
  <si>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</si>
  <si>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</si>
  <si>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</si>
  <si>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</si>
  <si>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‫اقتصاد نوين</t>
  </si>
  <si>
    <t>‫1401/04/29</t>
  </si>
  <si>
    <t>‫نفت اصفهان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</si>
  <si>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</si>
  <si>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</si>
  <si>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</si>
  <si>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</si>
  <si>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‫1401/08/08</t>
  </si>
  <si>
    <t>‫بلند مدت-000000204-332-60-0515-موسسه اعتباري ملل</t>
  </si>
  <si>
    <t>‫1401/06/02</t>
  </si>
  <si>
    <t>‫1402/04/02</t>
  </si>
  <si>
    <t>‫بلند مدت-000000265-332-60-0515-موسسه اعتباري ملل</t>
  </si>
  <si>
    <t>‫1401/06/10</t>
  </si>
  <si>
    <t>‫1402/05/10</t>
  </si>
  <si>
    <t>‫بلند مدت-000000291-332-60-0515-موسسه اعتباري ملل</t>
  </si>
  <si>
    <t>‫1401/06/26</t>
  </si>
  <si>
    <t>‫1402/05/26</t>
  </si>
  <si>
    <t>‫بلند مدت-1-15168673-9012-279-پاسارگاد</t>
  </si>
  <si>
    <t>‫1401/06/24</t>
  </si>
  <si>
    <t>‫1402/11/24</t>
  </si>
  <si>
    <t>‫بلند مدت-1-6667725-283-205-اقتصاد نوين</t>
  </si>
  <si>
    <t>‫1401/06/28</t>
  </si>
  <si>
    <t>‫1401/12/28</t>
  </si>
  <si>
    <t>‫بلند مدت-2-15168673-9012-279-پاسارگاد</t>
  </si>
  <si>
    <t>‫1403/06/15</t>
  </si>
  <si>
    <t>‫بلند مدت-2-6667725-283-205-اقتصاد نوين</t>
  </si>
  <si>
    <t>‫1401/06/20</t>
  </si>
  <si>
    <t>‫1402/10/20</t>
  </si>
  <si>
    <t>‫كوتاه مدت-0217334621006-صادرات</t>
  </si>
  <si>
    <t>‫-</t>
  </si>
  <si>
    <t>‫كوتاه مدت-1-1627461-810-829-سامان</t>
  </si>
  <si>
    <t>‫1401/06/01</t>
  </si>
  <si>
    <t>‫كوتاه مدت-1-1627461-810-849-سامان</t>
  </si>
  <si>
    <t>‫1401/06/23</t>
  </si>
  <si>
    <t>‫كوتاه مدت-1-6667725-850-205-اقتصاد نوين</t>
  </si>
  <si>
    <t>‫1401/06/27</t>
  </si>
  <si>
    <t>‫كوتاه مدت-279928865-تجارت</t>
  </si>
  <si>
    <t>‫1401/06/30</t>
  </si>
  <si>
    <t>‫كوتاه مدت-98031693-تجارت</t>
  </si>
  <si>
    <t>‫سود(زیان) حاصل از فروش اوراق بهادار</t>
  </si>
  <si>
    <t>‫ارزش دفتری</t>
  </si>
  <si>
    <t>‫سود و زیان ناشی از فروش</t>
  </si>
  <si>
    <t>‫احیاء سپاهان</t>
  </si>
  <si>
    <t>‫اسنادخزانه-م16بودجه98-010503</t>
  </si>
  <si>
    <t>‫سرمايه گذاري غدير</t>
  </si>
  <si>
    <t>‫فولاد مباركه</t>
  </si>
  <si>
    <t>‫كوير تاير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</si>
  <si>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</si>
  <si>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</si>
  <si>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</si>
  <si>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</si>
  <si>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</si>
  <si>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</si>
  <si>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</si>
  <si>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</si>
  <si>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</si>
  <si>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‫پارس آريان</t>
  </si>
  <si>
    <t>‫احياء سپاهان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</si>
  <si>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</si>
  <si>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</si>
  <si>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</si>
  <si>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</si>
  <si>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</si>
  <si>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</si>
  <si>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</si>
  <si>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</si>
  <si>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موسسه اعتباری ملل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</si>
  <si>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</si>
  <si>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</si>
  <si>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</si>
  <si>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</si>
  <si>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</si>
  <si>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</si>
  <si>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‫بانك تجارت</t>
  </si>
  <si>
    <t>تعدیل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</si>
</sst>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[Black]\(#,##0\);\-\ ;"/>
    <numFmt numFmtId="167" formatCode="_ * #,##0_-_ ;_ * #,##0\-_ ;_ * &quot;-&quot;??_-_ ;_ @_ "/>
  </numFmts>
  <fonts count="9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164" fontId="7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7" xfId="0" applyNumberFormat="1" applyFont="1" applyFill="1" applyBorder="1"/>
    <xf numFmtId="0" fontId="5" fillId="2" borderId="8" xfId="0" applyNumberFormat="1" applyFont="1" applyFill="1" applyBorder="1"/>
    <xf numFmtId="167" fontId="7" fillId="0" borderId="3" xfId="1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7" fontId="5" fillId="0" borderId="0" xfId="1" applyNumberFormat="1" applyFont="1"/>
    <xf numFmtId="167" fontId="7" fillId="0" borderId="9" xfId="1" applyNumberFormat="1" applyFont="1" applyBorder="1" applyAlignment="1">
      <alignment horizontal="center" vertical="center"/>
    </xf>
    <xf numFmtId="37" fontId="6" fillId="0" borderId="6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>
      <selection sqref="A1:XFD1048576"/>
    </sheetView>
  </sheetViews>
  <sheetFormatPr defaultRowHeight="15"/>
  <sheetData>
    <row r="22" spans="1:10" ht="39.950000000000003" customHeight="1">
      <c r="A22" s="28" t="s">
        <v>0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39.950000000000003" customHeight="1">
      <c r="A23" s="30" t="s">
        <v>1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39.950000000000003" customHeight="1">
      <c r="A24" s="31" t="s">
        <v>2</v>
      </c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4"/>
  <sheetViews>
    <sheetView rightToLeft="1" topLeftCell="A4" workbookViewId="0">
      <selection activeCell="S9" sqref="S9"/>
    </sheetView>
  </sheetViews>
  <sheetFormatPr defaultRowHeight="17.25"/>
  <cols>
    <col min="1" max="1" width="41.5703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5" spans="1:19" ht="18.75">
      <c r="A5" s="39" t="s">
        <v>139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19" ht="18.75">
      <c r="I7" s="32" t="s">
        <v>129</v>
      </c>
      <c r="J7" s="33"/>
      <c r="K7" s="33"/>
      <c r="L7" s="33"/>
      <c r="M7" s="33"/>
      <c r="O7" s="32" t="s">
        <v>7</v>
      </c>
      <c r="P7" s="33"/>
      <c r="Q7" s="33"/>
      <c r="R7" s="33"/>
      <c r="S7" s="33"/>
    </row>
    <row r="8" spans="1:19" ht="37.5">
      <c r="A8" s="14" t="s">
        <v>115</v>
      </c>
      <c r="C8" s="11" t="s">
        <v>140</v>
      </c>
      <c r="E8" s="11" t="s">
        <v>35</v>
      </c>
      <c r="G8" s="11" t="s">
        <v>66</v>
      </c>
      <c r="I8" s="11" t="s">
        <v>141</v>
      </c>
      <c r="K8" s="11" t="s">
        <v>134</v>
      </c>
      <c r="M8" s="11" t="s">
        <v>142</v>
      </c>
      <c r="O8" s="11" t="s">
        <v>141</v>
      </c>
      <c r="Q8" s="11" t="s">
        <v>134</v>
      </c>
      <c r="S8" s="11" t="s">
        <v>142</v>
      </c>
    </row>
    <row r="9" spans="1:19" s="24" customFormat="1" ht="18">
      <c r="A9" s="3" t="s">
        <v>38</v>
      </c>
      <c r="C9" s="25" t="s">
        <v>143</v>
      </c>
      <c r="E9" s="25" t="s">
        <v>42</v>
      </c>
      <c r="G9" s="25" t="s">
        <v>43</v>
      </c>
      <c r="I9" s="26">
        <v>1257947287</v>
      </c>
      <c r="J9" s="27"/>
      <c r="K9" s="26">
        <v>0</v>
      </c>
      <c r="L9" s="27"/>
      <c r="M9" s="26">
        <v>1257947287</v>
      </c>
      <c r="N9" s="27"/>
      <c r="O9" s="26">
        <v>2506809470</v>
      </c>
      <c r="P9" s="27"/>
      <c r="Q9" s="26">
        <v>0</v>
      </c>
      <c r="R9" s="27"/>
      <c r="S9" s="26">
        <v>2506809470</v>
      </c>
    </row>
    <row r="10" spans="1:19" s="24" customFormat="1" ht="18">
      <c r="A10" s="3" t="s">
        <v>144</v>
      </c>
      <c r="C10" s="25" t="s">
        <v>145</v>
      </c>
      <c r="E10" s="25" t="s">
        <v>146</v>
      </c>
      <c r="G10" s="25">
        <v>18</v>
      </c>
      <c r="I10" s="26">
        <v>4785890391</v>
      </c>
      <c r="J10" s="27"/>
      <c r="K10" s="26">
        <v>-23550895</v>
      </c>
      <c r="L10" s="27"/>
      <c r="M10" s="26">
        <v>4762339496</v>
      </c>
      <c r="N10" s="27"/>
      <c r="O10" s="26">
        <v>9571780782</v>
      </c>
      <c r="P10" s="27"/>
      <c r="Q10" s="26">
        <v>0</v>
      </c>
      <c r="R10" s="27"/>
      <c r="S10" s="26">
        <v>9571780782</v>
      </c>
    </row>
    <row r="11" spans="1:19" s="24" customFormat="1" ht="18">
      <c r="A11" s="3" t="s">
        <v>147</v>
      </c>
      <c r="C11" s="25" t="s">
        <v>148</v>
      </c>
      <c r="E11" s="25" t="s">
        <v>149</v>
      </c>
      <c r="G11" s="25">
        <v>18</v>
      </c>
      <c r="I11" s="26">
        <v>3320821897</v>
      </c>
      <c r="J11" s="27"/>
      <c r="K11" s="26">
        <v>-21923588</v>
      </c>
      <c r="L11" s="27"/>
      <c r="M11" s="26">
        <v>3298898309</v>
      </c>
      <c r="N11" s="27"/>
      <c r="O11" s="26">
        <v>5677534211</v>
      </c>
      <c r="P11" s="27"/>
      <c r="Q11" s="26">
        <v>-12913492</v>
      </c>
      <c r="R11" s="27"/>
      <c r="S11" s="26">
        <v>5664620719</v>
      </c>
    </row>
    <row r="12" spans="1:19" s="24" customFormat="1" ht="18">
      <c r="A12" s="3" t="s">
        <v>150</v>
      </c>
      <c r="C12" s="25" t="s">
        <v>151</v>
      </c>
      <c r="E12" s="25" t="s">
        <v>152</v>
      </c>
      <c r="G12" s="25">
        <v>18</v>
      </c>
      <c r="I12" s="26">
        <v>1074383554</v>
      </c>
      <c r="J12" s="27"/>
      <c r="K12" s="26">
        <v>-7516412</v>
      </c>
      <c r="L12" s="27"/>
      <c r="M12" s="26">
        <v>1066867142</v>
      </c>
      <c r="N12" s="27"/>
      <c r="O12" s="26">
        <v>1282328758</v>
      </c>
      <c r="P12" s="27"/>
      <c r="Q12" s="26">
        <v>-2962507</v>
      </c>
      <c r="R12" s="27"/>
      <c r="S12" s="26">
        <v>1279366251</v>
      </c>
    </row>
    <row r="13" spans="1:19" s="24" customFormat="1" ht="18">
      <c r="A13" s="3" t="s">
        <v>153</v>
      </c>
      <c r="C13" s="25" t="s">
        <v>154</v>
      </c>
      <c r="E13" s="25" t="s">
        <v>155</v>
      </c>
      <c r="G13" s="25">
        <v>18</v>
      </c>
      <c r="I13" s="26">
        <v>904109700</v>
      </c>
      <c r="J13" s="27"/>
      <c r="K13" s="26">
        <v>-2615726</v>
      </c>
      <c r="L13" s="27"/>
      <c r="M13" s="26">
        <v>901493974</v>
      </c>
      <c r="N13" s="27"/>
      <c r="O13" s="26">
        <v>2772602832</v>
      </c>
      <c r="P13" s="27"/>
      <c r="Q13" s="26">
        <v>0</v>
      </c>
      <c r="R13" s="27"/>
      <c r="S13" s="26">
        <v>2772602832</v>
      </c>
    </row>
    <row r="14" spans="1:19" s="24" customFormat="1" ht="18">
      <c r="A14" s="3" t="s">
        <v>156</v>
      </c>
      <c r="C14" s="25" t="s">
        <v>157</v>
      </c>
      <c r="E14" s="25" t="s">
        <v>158</v>
      </c>
      <c r="G14" s="25">
        <v>18</v>
      </c>
      <c r="I14" s="26">
        <v>369624576</v>
      </c>
      <c r="J14" s="27"/>
      <c r="K14" s="26">
        <v>-2164561</v>
      </c>
      <c r="L14" s="27"/>
      <c r="M14" s="26">
        <v>367460015</v>
      </c>
      <c r="N14" s="27"/>
      <c r="O14" s="26">
        <v>1049076624</v>
      </c>
      <c r="P14" s="27"/>
      <c r="Q14" s="26">
        <v>0</v>
      </c>
      <c r="R14" s="27"/>
      <c r="S14" s="26">
        <v>1049076624</v>
      </c>
    </row>
    <row r="15" spans="1:19" s="24" customFormat="1" ht="18">
      <c r="A15" s="3" t="s">
        <v>159</v>
      </c>
      <c r="C15" s="25" t="s">
        <v>109</v>
      </c>
      <c r="E15" s="25" t="s">
        <v>160</v>
      </c>
      <c r="G15" s="25">
        <v>18</v>
      </c>
      <c r="I15" s="26">
        <v>2533927008</v>
      </c>
      <c r="J15" s="27"/>
      <c r="K15" s="26">
        <v>-23950817</v>
      </c>
      <c r="L15" s="27"/>
      <c r="M15" s="26">
        <v>2509976191</v>
      </c>
      <c r="N15" s="27"/>
      <c r="O15" s="26">
        <v>2533927008</v>
      </c>
      <c r="P15" s="27"/>
      <c r="Q15" s="26">
        <v>-23950817</v>
      </c>
      <c r="R15" s="27"/>
      <c r="S15" s="26">
        <v>2509976191</v>
      </c>
    </row>
    <row r="16" spans="1:19" s="24" customFormat="1" ht="18">
      <c r="A16" s="3" t="s">
        <v>161</v>
      </c>
      <c r="C16" s="25" t="s">
        <v>162</v>
      </c>
      <c r="E16" s="25" t="s">
        <v>163</v>
      </c>
      <c r="G16" s="25">
        <v>18</v>
      </c>
      <c r="I16" s="26">
        <v>477043925</v>
      </c>
      <c r="J16" s="27"/>
      <c r="K16" s="26">
        <v>-389191</v>
      </c>
      <c r="L16" s="27"/>
      <c r="M16" s="26">
        <v>476654734</v>
      </c>
      <c r="N16" s="27"/>
      <c r="O16" s="26">
        <v>1440167208</v>
      </c>
      <c r="P16" s="27"/>
      <c r="Q16" s="26">
        <v>0</v>
      </c>
      <c r="R16" s="27"/>
      <c r="S16" s="26">
        <v>1440167208</v>
      </c>
    </row>
    <row r="17" spans="1:19" s="24" customFormat="1" ht="18">
      <c r="A17" s="3" t="s">
        <v>164</v>
      </c>
      <c r="C17" s="25" t="s">
        <v>107</v>
      </c>
      <c r="E17" s="25" t="s">
        <v>165</v>
      </c>
      <c r="G17" s="25" t="s">
        <v>74</v>
      </c>
      <c r="I17" s="26">
        <v>7371</v>
      </c>
      <c r="J17" s="27"/>
      <c r="K17" s="26">
        <v>-19</v>
      </c>
      <c r="L17" s="27"/>
      <c r="M17" s="26">
        <v>7352</v>
      </c>
      <c r="N17" s="27"/>
      <c r="O17" s="26">
        <v>7371</v>
      </c>
      <c r="P17" s="27"/>
      <c r="Q17" s="26">
        <v>-10</v>
      </c>
      <c r="R17" s="27"/>
      <c r="S17" s="26">
        <v>7361</v>
      </c>
    </row>
    <row r="18" spans="1:19" s="24" customFormat="1" ht="18">
      <c r="A18" s="3" t="s">
        <v>166</v>
      </c>
      <c r="C18" s="25" t="s">
        <v>167</v>
      </c>
      <c r="E18" s="25" t="s">
        <v>165</v>
      </c>
      <c r="G18" s="25" t="s">
        <v>90</v>
      </c>
      <c r="I18" s="26">
        <v>1059</v>
      </c>
      <c r="J18" s="27"/>
      <c r="K18" s="26">
        <v>-3</v>
      </c>
      <c r="L18" s="27"/>
      <c r="M18" s="26">
        <v>1056</v>
      </c>
      <c r="N18" s="27"/>
      <c r="O18" s="26">
        <v>2112</v>
      </c>
      <c r="P18" s="27"/>
      <c r="Q18" s="26">
        <v>0</v>
      </c>
      <c r="R18" s="27"/>
      <c r="S18" s="26">
        <v>2112</v>
      </c>
    </row>
    <row r="19" spans="1:19" s="24" customFormat="1" ht="18">
      <c r="A19" s="3" t="s">
        <v>168</v>
      </c>
      <c r="C19" s="25" t="s">
        <v>169</v>
      </c>
      <c r="E19" s="25" t="s">
        <v>165</v>
      </c>
      <c r="G19" s="25" t="s">
        <v>48</v>
      </c>
      <c r="I19" s="26">
        <v>10823</v>
      </c>
      <c r="J19" s="27"/>
      <c r="K19" s="26">
        <v>0</v>
      </c>
      <c r="L19" s="27"/>
      <c r="M19" s="26">
        <v>10823</v>
      </c>
      <c r="N19" s="27"/>
      <c r="O19" s="26">
        <v>21646</v>
      </c>
      <c r="P19" s="27"/>
      <c r="Q19" s="26">
        <v>0</v>
      </c>
      <c r="R19" s="27"/>
      <c r="S19" s="26">
        <v>21646</v>
      </c>
    </row>
    <row r="20" spans="1:19" s="24" customFormat="1" ht="18">
      <c r="A20" s="3" t="s">
        <v>170</v>
      </c>
      <c r="C20" s="25" t="s">
        <v>171</v>
      </c>
      <c r="E20" s="25" t="s">
        <v>165</v>
      </c>
      <c r="G20" s="25" t="s">
        <v>74</v>
      </c>
      <c r="I20" s="26">
        <v>-536798</v>
      </c>
      <c r="J20" s="27"/>
      <c r="K20" s="26">
        <v>-7601</v>
      </c>
      <c r="L20" s="27"/>
      <c r="M20" s="26">
        <v>-544399</v>
      </c>
      <c r="N20" s="27"/>
      <c r="O20" s="26">
        <v>-1683803</v>
      </c>
      <c r="P20" s="27"/>
      <c r="Q20" s="26">
        <v>0</v>
      </c>
      <c r="R20" s="27"/>
      <c r="S20" s="26">
        <v>-1683803</v>
      </c>
    </row>
    <row r="21" spans="1:19" s="24" customFormat="1" ht="18">
      <c r="A21" s="3" t="s">
        <v>172</v>
      </c>
      <c r="C21" s="25" t="s">
        <v>173</v>
      </c>
      <c r="E21" s="25" t="s">
        <v>165</v>
      </c>
      <c r="G21" s="25" t="s">
        <v>48</v>
      </c>
      <c r="I21" s="26">
        <v>95293</v>
      </c>
      <c r="J21" s="27"/>
      <c r="K21" s="26">
        <v>0</v>
      </c>
      <c r="L21" s="27"/>
      <c r="M21" s="26">
        <v>95293</v>
      </c>
      <c r="N21" s="27"/>
      <c r="O21" s="26">
        <v>1209466</v>
      </c>
      <c r="P21" s="27"/>
      <c r="Q21" s="26">
        <v>0</v>
      </c>
      <c r="R21" s="27"/>
      <c r="S21" s="26">
        <v>1209466</v>
      </c>
    </row>
    <row r="22" spans="1:19" s="24" customFormat="1" ht="18">
      <c r="A22" s="3" t="s">
        <v>174</v>
      </c>
      <c r="C22" s="25" t="s">
        <v>167</v>
      </c>
      <c r="E22" s="25" t="s">
        <v>165</v>
      </c>
      <c r="G22" s="25" t="s">
        <v>74</v>
      </c>
      <c r="I22" s="26">
        <v>9506857</v>
      </c>
      <c r="J22" s="27"/>
      <c r="K22" s="26">
        <v>-21493</v>
      </c>
      <c r="L22" s="27"/>
      <c r="M22" s="26">
        <v>9485364</v>
      </c>
      <c r="N22" s="27"/>
      <c r="O22" s="26">
        <v>11013693</v>
      </c>
      <c r="P22" s="27"/>
      <c r="Q22" s="26">
        <v>0</v>
      </c>
      <c r="R22" s="27"/>
      <c r="S22" s="26">
        <v>11013693</v>
      </c>
    </row>
    <row r="23" spans="1:19" ht="18.75" thickBot="1">
      <c r="A23" s="7" t="s">
        <v>22</v>
      </c>
      <c r="I23" s="17">
        <f>SUM(I9:$I$22)</f>
        <v>14732832943</v>
      </c>
      <c r="J23" s="16"/>
      <c r="K23" s="17">
        <f>SUM(K9:$K$22)</f>
        <v>-82140306</v>
      </c>
      <c r="L23" s="16"/>
      <c r="M23" s="17">
        <f>SUM(M9:$M$22)</f>
        <v>14650692637</v>
      </c>
      <c r="N23" s="16"/>
      <c r="O23" s="17">
        <f>SUM(O9:$O$22)</f>
        <v>26844797378</v>
      </c>
      <c r="P23" s="16"/>
      <c r="Q23" s="17">
        <f>SUM(Q9:$Q$22)</f>
        <v>-39826826</v>
      </c>
      <c r="R23" s="16"/>
      <c r="S23" s="17">
        <f>SUM(S9:$S$22)</f>
        <v>26804970552</v>
      </c>
    </row>
    <row r="24" spans="1:19" ht="18">
      <c r="I24" s="9"/>
      <c r="K24" s="9"/>
      <c r="M24" s="9"/>
      <c r="O24" s="9"/>
      <c r="Q24" s="9"/>
      <c r="S24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1"/>
  <sheetViews>
    <sheetView rightToLeft="1" workbookViewId="0">
      <selection activeCell="Q9" sqref="Q9:Q11"/>
    </sheetView>
  </sheetViews>
  <sheetFormatPr defaultRowHeight="17.2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18.75">
      <c r="A5" s="39" t="s">
        <v>175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18.75">
      <c r="C7" s="32" t="s">
        <v>129</v>
      </c>
      <c r="D7" s="33"/>
      <c r="E7" s="33"/>
      <c r="F7" s="33"/>
      <c r="G7" s="33"/>
      <c r="H7" s="33"/>
      <c r="I7" s="33"/>
      <c r="K7" s="32" t="s">
        <v>7</v>
      </c>
      <c r="L7" s="33"/>
      <c r="M7" s="33"/>
      <c r="N7" s="33"/>
      <c r="O7" s="33"/>
      <c r="P7" s="33"/>
      <c r="Q7" s="33"/>
    </row>
    <row r="8" spans="1:17" ht="37.5">
      <c r="A8" s="14" t="s">
        <v>115</v>
      </c>
      <c r="C8" s="11" t="s">
        <v>9</v>
      </c>
      <c r="E8" s="11" t="s">
        <v>11</v>
      </c>
      <c r="G8" s="11" t="s">
        <v>176</v>
      </c>
      <c r="I8" s="11" t="s">
        <v>177</v>
      </c>
      <c r="K8" s="11" t="s">
        <v>9</v>
      </c>
      <c r="M8" s="11" t="s">
        <v>11</v>
      </c>
      <c r="O8" s="11" t="s">
        <v>176</v>
      </c>
      <c r="Q8" s="11" t="s">
        <v>177</v>
      </c>
    </row>
    <row r="9" spans="1:17" ht="36">
      <c r="A9" s="12" t="s">
        <v>44</v>
      </c>
      <c r="C9" s="15">
        <v>36000</v>
      </c>
      <c r="D9" s="16"/>
      <c r="E9" s="15">
        <v>28488475528</v>
      </c>
      <c r="F9" s="16"/>
      <c r="G9" s="15">
        <v>27528764099</v>
      </c>
      <c r="H9" s="16"/>
      <c r="I9" s="15">
        <v>959711429</v>
      </c>
      <c r="J9" s="16"/>
      <c r="K9" s="15">
        <v>36000</v>
      </c>
      <c r="L9" s="16"/>
      <c r="M9" s="15">
        <v>28488475528</v>
      </c>
      <c r="N9" s="16"/>
      <c r="O9" s="15">
        <v>27528764099</v>
      </c>
      <c r="P9" s="16"/>
      <c r="Q9" s="15">
        <v>959711429</v>
      </c>
    </row>
    <row r="10" spans="1:17" ht="36">
      <c r="A10" s="12" t="s">
        <v>179</v>
      </c>
      <c r="C10" s="4">
        <v>0</v>
      </c>
      <c r="D10" s="16"/>
      <c r="E10" s="4">
        <v>0</v>
      </c>
      <c r="F10" s="16"/>
      <c r="G10" s="4">
        <v>0</v>
      </c>
      <c r="H10" s="16"/>
      <c r="I10" s="4">
        <v>0</v>
      </c>
      <c r="J10" s="15"/>
      <c r="K10" s="15">
        <v>43499</v>
      </c>
      <c r="L10" s="16"/>
      <c r="M10" s="15">
        <v>43499000000</v>
      </c>
      <c r="N10" s="16"/>
      <c r="O10" s="15">
        <v>43333677967</v>
      </c>
      <c r="P10" s="16"/>
      <c r="Q10" s="15">
        <v>165322033</v>
      </c>
    </row>
    <row r="11" spans="1:17" ht="36">
      <c r="A11" s="12" t="s">
        <v>49</v>
      </c>
      <c r="C11" s="15">
        <v>40933</v>
      </c>
      <c r="D11" s="16"/>
      <c r="E11" s="15">
        <v>40933000000</v>
      </c>
      <c r="F11" s="16"/>
      <c r="G11" s="15">
        <v>39880750814</v>
      </c>
      <c r="H11" s="16"/>
      <c r="I11" s="15">
        <v>1052249186</v>
      </c>
      <c r="J11" s="16"/>
      <c r="K11" s="15">
        <v>40933</v>
      </c>
      <c r="L11" s="16"/>
      <c r="M11" s="15">
        <v>40933000000</v>
      </c>
      <c r="N11" s="16"/>
      <c r="O11" s="15">
        <v>39880750814</v>
      </c>
      <c r="P11" s="16"/>
      <c r="Q11" s="15">
        <v>1052249186</v>
      </c>
    </row>
    <row r="12" spans="1:17" ht="18">
      <c r="A12" s="12" t="s">
        <v>178</v>
      </c>
      <c r="C12" s="4">
        <v>0</v>
      </c>
      <c r="D12" s="16"/>
      <c r="E12" s="4">
        <v>0</v>
      </c>
      <c r="F12" s="16"/>
      <c r="G12" s="4">
        <v>0</v>
      </c>
      <c r="H12" s="16"/>
      <c r="I12" s="4">
        <v>0</v>
      </c>
      <c r="J12" s="15"/>
      <c r="K12" s="15">
        <v>1249992</v>
      </c>
      <c r="L12" s="16"/>
      <c r="M12" s="15">
        <v>19625752926</v>
      </c>
      <c r="N12" s="16"/>
      <c r="O12" s="15">
        <v>21055657617</v>
      </c>
      <c r="P12" s="16"/>
      <c r="Q12" s="15">
        <v>-1429904691</v>
      </c>
    </row>
    <row r="13" spans="1:17" ht="18">
      <c r="A13" s="12" t="s">
        <v>136</v>
      </c>
      <c r="C13" s="4">
        <v>0</v>
      </c>
      <c r="D13" s="16"/>
      <c r="E13" s="4">
        <v>0</v>
      </c>
      <c r="F13" s="16"/>
      <c r="G13" s="4">
        <v>0</v>
      </c>
      <c r="H13" s="16"/>
      <c r="I13" s="4">
        <v>0</v>
      </c>
      <c r="J13" s="15"/>
      <c r="K13" s="15">
        <v>5100000</v>
      </c>
      <c r="L13" s="16"/>
      <c r="M13" s="15">
        <v>16653816770</v>
      </c>
      <c r="N13" s="16"/>
      <c r="O13" s="15">
        <v>17613691340</v>
      </c>
      <c r="P13" s="16"/>
      <c r="Q13" s="15">
        <v>-959874570</v>
      </c>
    </row>
    <row r="14" spans="1:17" ht="18">
      <c r="A14" s="12" t="s">
        <v>180</v>
      </c>
      <c r="C14" s="4">
        <v>0</v>
      </c>
      <c r="D14" s="16"/>
      <c r="E14" s="4">
        <v>0</v>
      </c>
      <c r="F14" s="16"/>
      <c r="G14" s="4">
        <v>0</v>
      </c>
      <c r="H14" s="16"/>
      <c r="I14" s="4">
        <v>0</v>
      </c>
      <c r="J14" s="15"/>
      <c r="K14" s="15">
        <v>2125000</v>
      </c>
      <c r="L14" s="16"/>
      <c r="M14" s="15">
        <v>29530740533</v>
      </c>
      <c r="N14" s="16"/>
      <c r="O14" s="15">
        <v>29332857345</v>
      </c>
      <c r="P14" s="16"/>
      <c r="Q14" s="15">
        <v>197883188</v>
      </c>
    </row>
    <row r="15" spans="1:17" ht="18">
      <c r="A15" s="12" t="s">
        <v>181</v>
      </c>
      <c r="C15" s="4">
        <v>0</v>
      </c>
      <c r="D15" s="16"/>
      <c r="E15" s="4">
        <v>0</v>
      </c>
      <c r="F15" s="16"/>
      <c r="G15" s="4">
        <v>0</v>
      </c>
      <c r="H15" s="16"/>
      <c r="I15" s="4">
        <v>0</v>
      </c>
      <c r="J15" s="15"/>
      <c r="K15" s="15">
        <v>5000000</v>
      </c>
      <c r="L15" s="16"/>
      <c r="M15" s="15">
        <v>55148900921</v>
      </c>
      <c r="N15" s="16"/>
      <c r="O15" s="15">
        <v>54292948421</v>
      </c>
      <c r="P15" s="16"/>
      <c r="Q15" s="15">
        <v>855952500</v>
      </c>
    </row>
    <row r="16" spans="1:17" ht="18">
      <c r="A16" s="12" t="s">
        <v>182</v>
      </c>
      <c r="C16" s="4">
        <v>0</v>
      </c>
      <c r="D16" s="16"/>
      <c r="E16" s="4">
        <v>0</v>
      </c>
      <c r="F16" s="16"/>
      <c r="G16" s="4">
        <v>0</v>
      </c>
      <c r="H16" s="16"/>
      <c r="I16" s="4">
        <v>0</v>
      </c>
      <c r="J16" s="15"/>
      <c r="K16" s="15">
        <v>2860000</v>
      </c>
      <c r="L16" s="16"/>
      <c r="M16" s="15">
        <v>10798214870</v>
      </c>
      <c r="N16" s="16"/>
      <c r="O16" s="15">
        <v>12384788855</v>
      </c>
      <c r="P16" s="16"/>
      <c r="Q16" s="15">
        <v>-1586573985</v>
      </c>
    </row>
    <row r="17" spans="1:17" ht="18">
      <c r="A17" s="12" t="s">
        <v>138</v>
      </c>
      <c r="C17" s="4">
        <v>0</v>
      </c>
      <c r="D17" s="16"/>
      <c r="E17" s="4">
        <v>0</v>
      </c>
      <c r="F17" s="16"/>
      <c r="G17" s="4">
        <v>0</v>
      </c>
      <c r="H17" s="16"/>
      <c r="I17" s="4">
        <v>0</v>
      </c>
      <c r="J17" s="15"/>
      <c r="K17" s="15">
        <v>3796964</v>
      </c>
      <c r="L17" s="16"/>
      <c r="M17" s="15">
        <v>24791720673</v>
      </c>
      <c r="N17" s="16"/>
      <c r="O17" s="15">
        <v>26423185805</v>
      </c>
      <c r="P17" s="16"/>
      <c r="Q17" s="15">
        <v>-1631465132</v>
      </c>
    </row>
    <row r="18" spans="1:17" ht="18.75" thickBot="1">
      <c r="A18" s="7" t="s">
        <v>22</v>
      </c>
      <c r="C18" s="43">
        <f>SUM(C9:C17)</f>
        <v>76933</v>
      </c>
      <c r="D18" s="45"/>
      <c r="E18" s="43">
        <f>SUM(E9:E17)</f>
        <v>69421475528</v>
      </c>
      <c r="F18" s="45"/>
      <c r="G18" s="43">
        <f>SUM(G9:G17)</f>
        <v>67409514913</v>
      </c>
      <c r="H18" s="45"/>
      <c r="I18" s="43">
        <f>SUM(I9:I17)</f>
        <v>2011960615</v>
      </c>
      <c r="J18" s="45"/>
      <c r="K18" s="43">
        <f>SUM(K9:K17)</f>
        <v>20252388</v>
      </c>
      <c r="L18" s="45"/>
      <c r="M18" s="46">
        <f>SUM(M9:M17)</f>
        <v>269469622221</v>
      </c>
      <c r="N18" s="45"/>
      <c r="O18" s="46">
        <f>SUM(O9:O17)</f>
        <v>271846322263</v>
      </c>
      <c r="P18" s="16"/>
      <c r="Q18" s="44">
        <f>SUM(Q9:Q17)</f>
        <v>-2376700042</v>
      </c>
    </row>
    <row r="19" spans="1:17" ht="18.75" thickTop="1">
      <c r="C19" s="9"/>
      <c r="E19" s="9"/>
      <c r="G19" s="9"/>
      <c r="I19" s="9"/>
      <c r="K19" s="9"/>
      <c r="M19" s="9"/>
      <c r="O19" s="9"/>
      <c r="Q19" s="9"/>
    </row>
    <row r="21" spans="1:17" ht="18">
      <c r="A21" s="40" t="s">
        <v>183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</row>
  </sheetData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  <ignoredErrors>
    <ignoredError sqref="D18 N18 L18 J18 H18 F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topLeftCell="A3" workbookViewId="0">
      <selection activeCell="G22" sqref="G22"/>
    </sheetView>
  </sheetViews>
  <sheetFormatPr defaultRowHeight="17.2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18.75">
      <c r="A5" s="39" t="s">
        <v>184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18.75">
      <c r="C7" s="32" t="s">
        <v>129</v>
      </c>
      <c r="D7" s="33"/>
      <c r="E7" s="33"/>
      <c r="F7" s="33"/>
      <c r="G7" s="33"/>
      <c r="H7" s="33"/>
      <c r="I7" s="33"/>
      <c r="K7" s="32" t="s">
        <v>7</v>
      </c>
      <c r="L7" s="33"/>
      <c r="M7" s="33"/>
      <c r="N7" s="33"/>
      <c r="O7" s="33"/>
      <c r="P7" s="33"/>
      <c r="Q7" s="33"/>
    </row>
    <row r="8" spans="1:17" ht="37.5">
      <c r="A8" s="14" t="s">
        <v>115</v>
      </c>
      <c r="C8" s="11" t="s">
        <v>9</v>
      </c>
      <c r="E8" s="11" t="s">
        <v>11</v>
      </c>
      <c r="G8" s="11" t="s">
        <v>176</v>
      </c>
      <c r="I8" s="11" t="s">
        <v>185</v>
      </c>
      <c r="K8" s="11" t="s">
        <v>9</v>
      </c>
      <c r="M8" s="11" t="s">
        <v>11</v>
      </c>
      <c r="O8" s="11" t="s">
        <v>176</v>
      </c>
      <c r="Q8" s="11" t="s">
        <v>185</v>
      </c>
    </row>
    <row r="9" spans="1:17" ht="36">
      <c r="A9" s="12" t="s">
        <v>44</v>
      </c>
      <c r="C9" s="15">
        <v>0</v>
      </c>
      <c r="D9" s="16"/>
      <c r="E9" s="15">
        <v>0</v>
      </c>
      <c r="F9" s="16"/>
      <c r="G9" s="15">
        <v>540262059</v>
      </c>
      <c r="H9" s="16"/>
      <c r="I9" s="15">
        <v>-540262059</v>
      </c>
      <c r="J9" s="16"/>
      <c r="K9" s="15">
        <v>0</v>
      </c>
      <c r="L9" s="16"/>
      <c r="M9" s="15">
        <v>0</v>
      </c>
      <c r="N9" s="16"/>
      <c r="O9" s="15">
        <v>0</v>
      </c>
      <c r="P9" s="16"/>
      <c r="Q9" s="15">
        <v>0</v>
      </c>
    </row>
    <row r="10" spans="1:17" ht="36">
      <c r="A10" s="12" t="s">
        <v>49</v>
      </c>
      <c r="C10" s="15">
        <v>0</v>
      </c>
      <c r="D10" s="16"/>
      <c r="E10" s="15">
        <v>0</v>
      </c>
      <c r="F10" s="16"/>
      <c r="G10" s="15">
        <v>733795665</v>
      </c>
      <c r="H10" s="16"/>
      <c r="I10" s="15">
        <v>-733795665</v>
      </c>
      <c r="J10" s="16"/>
      <c r="K10" s="15">
        <v>0</v>
      </c>
      <c r="L10" s="16"/>
      <c r="M10" s="15">
        <v>0</v>
      </c>
      <c r="N10" s="16"/>
      <c r="O10" s="15">
        <v>0</v>
      </c>
      <c r="P10" s="16"/>
      <c r="Q10" s="15">
        <v>0</v>
      </c>
    </row>
    <row r="11" spans="1:17" ht="18">
      <c r="A11" s="12" t="s">
        <v>17</v>
      </c>
      <c r="C11" s="15">
        <v>1500000</v>
      </c>
      <c r="D11" s="16"/>
      <c r="E11" s="15">
        <v>24930774000</v>
      </c>
      <c r="F11" s="16"/>
      <c r="G11" s="15">
        <v>24826398750</v>
      </c>
      <c r="H11" s="16"/>
      <c r="I11" s="15">
        <v>104375250</v>
      </c>
      <c r="J11" s="16"/>
      <c r="K11" s="15">
        <v>1500000</v>
      </c>
      <c r="L11" s="16"/>
      <c r="M11" s="15">
        <v>24930774000</v>
      </c>
      <c r="N11" s="16"/>
      <c r="O11" s="15">
        <v>28062031500</v>
      </c>
      <c r="P11" s="16"/>
      <c r="Q11" s="15">
        <v>-3131257500</v>
      </c>
    </row>
    <row r="12" spans="1:17" ht="18">
      <c r="A12" s="12" t="s">
        <v>38</v>
      </c>
      <c r="C12" s="15">
        <v>82900</v>
      </c>
      <c r="D12" s="16"/>
      <c r="E12" s="15">
        <v>80920600482</v>
      </c>
      <c r="F12" s="16"/>
      <c r="G12" s="15">
        <v>80920600482</v>
      </c>
      <c r="H12" s="16"/>
      <c r="I12" s="15">
        <v>0</v>
      </c>
      <c r="J12" s="16"/>
      <c r="K12" s="15">
        <v>82900</v>
      </c>
      <c r="L12" s="16"/>
      <c r="M12" s="15">
        <v>80920600482</v>
      </c>
      <c r="N12" s="16"/>
      <c r="O12" s="15">
        <v>80920600482</v>
      </c>
      <c r="P12" s="16"/>
      <c r="Q12" s="15">
        <v>0</v>
      </c>
    </row>
    <row r="13" spans="1:17" ht="18">
      <c r="A13" s="12" t="s">
        <v>18</v>
      </c>
      <c r="C13" s="15">
        <v>38137</v>
      </c>
      <c r="D13" s="16"/>
      <c r="E13" s="15">
        <v>26537059</v>
      </c>
      <c r="F13" s="16"/>
      <c r="G13" s="15">
        <v>26537059</v>
      </c>
      <c r="H13" s="16"/>
      <c r="I13" s="15">
        <v>0</v>
      </c>
      <c r="J13" s="16"/>
      <c r="K13" s="15">
        <v>38137</v>
      </c>
      <c r="L13" s="16"/>
      <c r="M13" s="15">
        <v>26537059</v>
      </c>
      <c r="N13" s="16"/>
      <c r="O13" s="15">
        <v>26537059</v>
      </c>
      <c r="P13" s="16"/>
      <c r="Q13" s="15">
        <v>0</v>
      </c>
    </row>
    <row r="14" spans="1:17" ht="36">
      <c r="A14" s="12" t="s">
        <v>19</v>
      </c>
      <c r="C14" s="15">
        <v>108053</v>
      </c>
      <c r="D14" s="16"/>
      <c r="E14" s="15">
        <v>53705042</v>
      </c>
      <c r="F14" s="16"/>
      <c r="G14" s="15">
        <v>53705042</v>
      </c>
      <c r="H14" s="16"/>
      <c r="I14" s="15">
        <v>0</v>
      </c>
      <c r="J14" s="16"/>
      <c r="K14" s="15">
        <v>108053</v>
      </c>
      <c r="L14" s="16"/>
      <c r="M14" s="15">
        <v>53705042</v>
      </c>
      <c r="N14" s="16"/>
      <c r="O14" s="15">
        <v>53705042</v>
      </c>
      <c r="P14" s="16"/>
      <c r="Q14" s="15">
        <v>0</v>
      </c>
    </row>
    <row r="15" spans="1:17" ht="18">
      <c r="A15" s="12" t="s">
        <v>20</v>
      </c>
      <c r="C15" s="15">
        <v>508436</v>
      </c>
      <c r="D15" s="16"/>
      <c r="E15" s="15">
        <v>3310440778</v>
      </c>
      <c r="F15" s="16"/>
      <c r="G15" s="15">
        <v>3558092073</v>
      </c>
      <c r="H15" s="16"/>
      <c r="I15" s="15">
        <v>-247651295</v>
      </c>
      <c r="J15" s="16"/>
      <c r="K15" s="15">
        <v>508436</v>
      </c>
      <c r="L15" s="16"/>
      <c r="M15" s="15">
        <v>3310440778</v>
      </c>
      <c r="N15" s="16"/>
      <c r="O15" s="15">
        <v>4250504877</v>
      </c>
      <c r="P15" s="16"/>
      <c r="Q15" s="15">
        <v>-940064099</v>
      </c>
    </row>
    <row r="16" spans="1:17" ht="18">
      <c r="A16" s="12" t="s">
        <v>21</v>
      </c>
      <c r="C16" s="15">
        <v>300000</v>
      </c>
      <c r="D16" s="16"/>
      <c r="E16" s="15">
        <f>4136242050-26</f>
        <v>4136242024</v>
      </c>
      <c r="F16" s="16"/>
      <c r="G16" s="15">
        <f>4529885850-26</f>
        <v>4529885824</v>
      </c>
      <c r="H16" s="16"/>
      <c r="I16" s="15">
        <v>-393643800</v>
      </c>
      <c r="J16" s="16"/>
      <c r="K16" s="15">
        <v>300000</v>
      </c>
      <c r="L16" s="16"/>
      <c r="M16" s="15">
        <f>4136242050-26</f>
        <v>4136242024</v>
      </c>
      <c r="N16" s="16"/>
      <c r="O16" s="15">
        <f>6826141350-26</f>
        <v>6826141324</v>
      </c>
      <c r="P16" s="16"/>
      <c r="Q16" s="15">
        <v>-2689899300</v>
      </c>
    </row>
    <row r="17" spans="1:17" ht="18">
      <c r="A17" s="7" t="s">
        <v>22</v>
      </c>
      <c r="C17" s="17">
        <f>SUM(C9:C16)</f>
        <v>2537526</v>
      </c>
      <c r="D17" s="16"/>
      <c r="E17" s="17">
        <f>SUM(E9:E16)</f>
        <v>113378299385</v>
      </c>
      <c r="F17" s="16"/>
      <c r="G17" s="17">
        <f>SUM(G9:G16)</f>
        <v>115189276954</v>
      </c>
      <c r="H17" s="16"/>
      <c r="I17" s="17">
        <f>SUM(I9:I16)</f>
        <v>-1810977569</v>
      </c>
      <c r="J17" s="16"/>
      <c r="K17" s="17">
        <f>SUM(K9:K16)</f>
        <v>2537526</v>
      </c>
      <c r="L17" s="16"/>
      <c r="M17" s="17">
        <f>SUM(M9:M16)</f>
        <v>113378299385</v>
      </c>
      <c r="N17" s="16"/>
      <c r="O17" s="17">
        <f>SUM(O9:O16)</f>
        <v>120139520284</v>
      </c>
      <c r="P17" s="16"/>
      <c r="Q17" s="17">
        <f>SUM(Q9:Q16)</f>
        <v>-6761220899</v>
      </c>
    </row>
    <row r="18" spans="1:17" ht="18">
      <c r="C18" s="9"/>
      <c r="E18" s="9"/>
      <c r="G18" s="9"/>
      <c r="I18" s="9"/>
      <c r="K18" s="9"/>
      <c r="M18" s="9"/>
      <c r="O18" s="9"/>
      <c r="Q18" s="9"/>
    </row>
    <row r="20" spans="1:17" ht="18">
      <c r="A20" s="40" t="s">
        <v>183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</row>
    <row r="23" spans="1:17" s="21" customFormat="1" ht="18">
      <c r="A23" s="20"/>
      <c r="C23" s="22"/>
      <c r="D23" s="23"/>
      <c r="E23" s="22"/>
      <c r="F23" s="23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22"/>
    </row>
    <row r="26" spans="1:17">
      <c r="M26" s="16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9"/>
  <sheetViews>
    <sheetView rightToLeft="1" workbookViewId="0">
      <selection activeCell="Q18" sqref="Q18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5" spans="1:21" ht="18.75">
      <c r="A5" s="39" t="s">
        <v>186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1" ht="18.75">
      <c r="C7" s="32" t="s">
        <v>129</v>
      </c>
      <c r="D7" s="33"/>
      <c r="E7" s="33"/>
      <c r="F7" s="33"/>
      <c r="G7" s="33"/>
      <c r="H7" s="33"/>
      <c r="I7" s="33"/>
      <c r="J7" s="33"/>
      <c r="K7" s="33"/>
      <c r="M7" s="32" t="s">
        <v>7</v>
      </c>
      <c r="N7" s="33"/>
      <c r="O7" s="33"/>
      <c r="P7" s="33"/>
      <c r="Q7" s="33"/>
      <c r="R7" s="33"/>
      <c r="S7" s="33"/>
      <c r="T7" s="33"/>
      <c r="U7" s="33"/>
    </row>
    <row r="8" spans="1:21" ht="37.5">
      <c r="A8" s="10" t="s">
        <v>187</v>
      </c>
      <c r="C8" s="11" t="s">
        <v>127</v>
      </c>
      <c r="E8" s="11" t="s">
        <v>188</v>
      </c>
      <c r="G8" s="11" t="s">
        <v>189</v>
      </c>
      <c r="I8" s="11" t="s">
        <v>190</v>
      </c>
      <c r="K8" s="11" t="s">
        <v>191</v>
      </c>
      <c r="M8" s="11" t="s">
        <v>127</v>
      </c>
      <c r="O8" s="11" t="s">
        <v>188</v>
      </c>
      <c r="Q8" s="11" t="s">
        <v>189</v>
      </c>
      <c r="S8" s="11" t="s">
        <v>190</v>
      </c>
      <c r="U8" s="11" t="s">
        <v>191</v>
      </c>
    </row>
    <row r="9" spans="1:21" ht="18">
      <c r="A9" s="12" t="s">
        <v>17</v>
      </c>
      <c r="C9" s="15">
        <v>0</v>
      </c>
      <c r="D9" s="16"/>
      <c r="E9" s="15">
        <v>104375250</v>
      </c>
      <c r="F9" s="16"/>
      <c r="G9" s="15">
        <v>0</v>
      </c>
      <c r="H9" s="16"/>
      <c r="I9" s="15">
        <v>104375250</v>
      </c>
      <c r="K9" s="6">
        <v>6.9892787513114599E-3</v>
      </c>
      <c r="M9" s="15">
        <v>0</v>
      </c>
      <c r="N9" s="16"/>
      <c r="O9" s="15">
        <v>-3131257500</v>
      </c>
      <c r="P9" s="16"/>
      <c r="Q9" s="15">
        <v>0</v>
      </c>
      <c r="R9" s="16"/>
      <c r="S9" s="15">
        <v>-3131257500</v>
      </c>
      <c r="U9" s="6">
        <v>-0.1526835194677143</v>
      </c>
    </row>
    <row r="10" spans="1:21" ht="18">
      <c r="A10" s="12" t="s">
        <v>21</v>
      </c>
      <c r="C10" s="15">
        <v>0</v>
      </c>
      <c r="D10" s="16"/>
      <c r="E10" s="15">
        <v>-393643800</v>
      </c>
      <c r="F10" s="16"/>
      <c r="G10" s="15">
        <v>0</v>
      </c>
      <c r="H10" s="16"/>
      <c r="I10" s="15">
        <v>-393643800</v>
      </c>
      <c r="K10" s="6">
        <v>-2.6359565576374651E-2</v>
      </c>
      <c r="M10" s="15">
        <v>0</v>
      </c>
      <c r="N10" s="16"/>
      <c r="O10" s="15">
        <v>-2689899300</v>
      </c>
      <c r="P10" s="16"/>
      <c r="Q10" s="15">
        <v>0</v>
      </c>
      <c r="R10" s="16"/>
      <c r="S10" s="15">
        <v>-2689899300</v>
      </c>
      <c r="U10" s="6">
        <v>-0.13116241386655075</v>
      </c>
    </row>
    <row r="11" spans="1:21" ht="18">
      <c r="A11" s="12" t="s">
        <v>192</v>
      </c>
      <c r="C11" s="15">
        <v>0</v>
      </c>
      <c r="D11" s="16"/>
      <c r="E11" s="15">
        <v>-247651295</v>
      </c>
      <c r="F11" s="16"/>
      <c r="G11" s="15">
        <v>0</v>
      </c>
      <c r="H11" s="16"/>
      <c r="I11" s="15">
        <v>-247651295</v>
      </c>
      <c r="K11" s="6">
        <v>-1.6583471022855189E-2</v>
      </c>
      <c r="M11" s="15">
        <v>0</v>
      </c>
      <c r="N11" s="16"/>
      <c r="O11" s="15">
        <v>-940064099</v>
      </c>
      <c r="P11" s="16"/>
      <c r="Q11" s="15">
        <v>0</v>
      </c>
      <c r="R11" s="16"/>
      <c r="S11" s="15">
        <v>-940064099</v>
      </c>
      <c r="U11" s="6">
        <v>-4.5838547344179074E-2</v>
      </c>
    </row>
    <row r="12" spans="1:21" ht="18">
      <c r="A12" s="12" t="s">
        <v>193</v>
      </c>
      <c r="C12" s="15">
        <v>0</v>
      </c>
      <c r="D12" s="16"/>
      <c r="E12" s="15">
        <v>0</v>
      </c>
      <c r="F12" s="16"/>
      <c r="G12" s="15">
        <v>0</v>
      </c>
      <c r="H12" s="16"/>
      <c r="I12" s="15">
        <v>0</v>
      </c>
      <c r="K12" s="15">
        <v>0</v>
      </c>
      <c r="L12" s="5"/>
      <c r="M12" s="15">
        <v>0</v>
      </c>
      <c r="N12" s="16"/>
      <c r="O12" s="15">
        <v>0</v>
      </c>
      <c r="P12" s="16"/>
      <c r="Q12" s="15">
        <v>-1429904691</v>
      </c>
      <c r="R12" s="16"/>
      <c r="S12" s="15">
        <v>-1429904691</v>
      </c>
      <c r="U12" s="6">
        <v>-6.9723707081028791E-2</v>
      </c>
    </row>
    <row r="13" spans="1:21" ht="18">
      <c r="A13" s="12" t="s">
        <v>136</v>
      </c>
      <c r="C13" s="15">
        <v>0</v>
      </c>
      <c r="D13" s="16"/>
      <c r="E13" s="15">
        <v>0</v>
      </c>
      <c r="F13" s="16"/>
      <c r="G13" s="15">
        <v>0</v>
      </c>
      <c r="H13" s="16"/>
      <c r="I13" s="15">
        <v>0</v>
      </c>
      <c r="K13" s="15">
        <v>0</v>
      </c>
      <c r="L13" s="5"/>
      <c r="M13" s="15">
        <v>321300000</v>
      </c>
      <c r="N13" s="16"/>
      <c r="O13" s="15">
        <v>0</v>
      </c>
      <c r="P13" s="16"/>
      <c r="Q13" s="15">
        <v>-959874570</v>
      </c>
      <c r="R13" s="16"/>
      <c r="S13" s="15">
        <v>-638574570</v>
      </c>
      <c r="U13" s="6">
        <v>-3.1137590182277339E-2</v>
      </c>
    </row>
    <row r="14" spans="1:21" ht="18">
      <c r="A14" s="12" t="s">
        <v>180</v>
      </c>
      <c r="C14" s="15">
        <v>0</v>
      </c>
      <c r="D14" s="16"/>
      <c r="E14" s="15">
        <v>0</v>
      </c>
      <c r="F14" s="16"/>
      <c r="G14" s="15">
        <v>0</v>
      </c>
      <c r="H14" s="16"/>
      <c r="I14" s="15">
        <v>0</v>
      </c>
      <c r="K14" s="15">
        <v>0</v>
      </c>
      <c r="L14" s="5"/>
      <c r="M14" s="15">
        <v>0</v>
      </c>
      <c r="N14" s="16"/>
      <c r="O14" s="15">
        <v>0</v>
      </c>
      <c r="P14" s="16"/>
      <c r="Q14" s="15">
        <v>197883188</v>
      </c>
      <c r="R14" s="16"/>
      <c r="S14" s="15">
        <v>197883188</v>
      </c>
      <c r="U14" s="6">
        <v>9.6489993516443058E-3</v>
      </c>
    </row>
    <row r="15" spans="1:21" ht="18">
      <c r="A15" s="12" t="s">
        <v>181</v>
      </c>
      <c r="C15" s="15">
        <v>0</v>
      </c>
      <c r="D15" s="16"/>
      <c r="E15" s="15">
        <v>0</v>
      </c>
      <c r="F15" s="16"/>
      <c r="G15" s="15">
        <v>0</v>
      </c>
      <c r="H15" s="16"/>
      <c r="I15" s="15">
        <v>0</v>
      </c>
      <c r="K15" s="15">
        <v>0</v>
      </c>
      <c r="L15" s="5"/>
      <c r="M15" s="15">
        <v>0</v>
      </c>
      <c r="N15" s="16"/>
      <c r="O15" s="15">
        <v>0</v>
      </c>
      <c r="P15" s="16"/>
      <c r="Q15" s="15">
        <v>855952500</v>
      </c>
      <c r="R15" s="16"/>
      <c r="S15" s="15">
        <v>855952500</v>
      </c>
      <c r="U15" s="6">
        <v>4.1737174345191579E-2</v>
      </c>
    </row>
    <row r="16" spans="1:21" ht="18">
      <c r="A16" s="12" t="s">
        <v>182</v>
      </c>
      <c r="C16" s="15">
        <v>0</v>
      </c>
      <c r="D16" s="16"/>
      <c r="E16" s="15">
        <v>0</v>
      </c>
      <c r="F16" s="16"/>
      <c r="G16" s="15">
        <v>0</v>
      </c>
      <c r="H16" s="16"/>
      <c r="I16" s="15">
        <v>0</v>
      </c>
      <c r="K16" s="15">
        <v>0</v>
      </c>
      <c r="L16" s="5"/>
      <c r="M16" s="15">
        <v>0</v>
      </c>
      <c r="N16" s="16"/>
      <c r="O16" s="15">
        <v>0</v>
      </c>
      <c r="P16" s="16"/>
      <c r="Q16" s="15">
        <v>-1586573985</v>
      </c>
      <c r="R16" s="16"/>
      <c r="S16" s="15">
        <v>-1586573985</v>
      </c>
      <c r="U16" s="6">
        <v>-7.7363072160535049E-2</v>
      </c>
    </row>
    <row r="17" spans="1:21" ht="18">
      <c r="A17" s="12" t="s">
        <v>138</v>
      </c>
      <c r="C17" s="15">
        <v>0</v>
      </c>
      <c r="D17" s="16"/>
      <c r="E17" s="15">
        <v>0</v>
      </c>
      <c r="F17" s="16"/>
      <c r="G17" s="15">
        <v>0</v>
      </c>
      <c r="H17" s="16"/>
      <c r="I17" s="15">
        <v>0</v>
      </c>
      <c r="K17" s="15">
        <v>0</v>
      </c>
      <c r="L17" s="5"/>
      <c r="M17" s="15">
        <v>2468026600</v>
      </c>
      <c r="N17" s="16"/>
      <c r="O17" s="15">
        <v>0</v>
      </c>
      <c r="P17" s="16"/>
      <c r="Q17" s="15">
        <v>-1631465132</v>
      </c>
      <c r="R17" s="16"/>
      <c r="S17" s="15">
        <v>836561468</v>
      </c>
      <c r="U17" s="6">
        <v>4.0791646546257422E-2</v>
      </c>
    </row>
    <row r="18" spans="1:21" ht="18">
      <c r="A18" s="7" t="s">
        <v>22</v>
      </c>
      <c r="C18" s="17">
        <f>SUM(C9:$C$17)</f>
        <v>0</v>
      </c>
      <c r="D18" s="16"/>
      <c r="E18" s="17">
        <f>SUM(E9:$E$17)</f>
        <v>-536919845</v>
      </c>
      <c r="F18" s="16"/>
      <c r="G18" s="17">
        <f>SUM(G9:$G$17)</f>
        <v>0</v>
      </c>
      <c r="H18" s="16"/>
      <c r="I18" s="17">
        <f>SUM(I9:$I$17)</f>
        <v>-536919845</v>
      </c>
      <c r="K18" s="8">
        <f>SUM(K9:$K$17)</f>
        <v>-3.5953757847918377E-2</v>
      </c>
      <c r="M18" s="17">
        <f>SUM(M9:$M$17)</f>
        <v>2789326600</v>
      </c>
      <c r="N18" s="16"/>
      <c r="O18" s="17">
        <f>SUM(O9:$O$17)</f>
        <v>-6761220899</v>
      </c>
      <c r="P18" s="16"/>
      <c r="Q18" s="17">
        <f>SUM(Q9:$Q$17)</f>
        <v>-4553982690</v>
      </c>
      <c r="R18" s="16"/>
      <c r="S18" s="17">
        <f>SUM(S9:$S$17)</f>
        <v>-8525876989</v>
      </c>
      <c r="U18" s="8">
        <f>SUM(U9:$U$17)</f>
        <v>-0.41573102985919203</v>
      </c>
    </row>
    <row r="19" spans="1:21" ht="18">
      <c r="C19" s="9"/>
      <c r="E19" s="9"/>
      <c r="G19" s="9"/>
      <c r="I19" s="9"/>
      <c r="K19" s="9"/>
      <c r="M19" s="9"/>
      <c r="O19" s="9"/>
      <c r="Q19" s="9"/>
      <c r="S19" s="9"/>
      <c r="U19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5"/>
  <sheetViews>
    <sheetView rightToLeft="1" workbookViewId="0">
      <selection activeCell="I11" sqref="I11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18.75">
      <c r="A5" s="39" t="s">
        <v>194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18.75">
      <c r="C7" s="47" t="s">
        <v>129</v>
      </c>
      <c r="D7" s="47"/>
      <c r="E7" s="47"/>
      <c r="F7" s="47"/>
      <c r="G7" s="47"/>
      <c r="H7" s="47"/>
      <c r="I7" s="47"/>
      <c r="J7" s="48"/>
      <c r="K7" s="32" t="s">
        <v>7</v>
      </c>
      <c r="L7" s="32"/>
      <c r="M7" s="32"/>
      <c r="N7" s="32"/>
      <c r="O7" s="32"/>
      <c r="P7" s="32"/>
      <c r="Q7" s="32"/>
    </row>
    <row r="8" spans="1:17" ht="18.75">
      <c r="C8" s="11" t="s">
        <v>195</v>
      </c>
      <c r="E8" s="11" t="s">
        <v>188</v>
      </c>
      <c r="G8" s="11" t="s">
        <v>189</v>
      </c>
      <c r="I8" s="11" t="s">
        <v>22</v>
      </c>
      <c r="K8" s="11" t="s">
        <v>195</v>
      </c>
      <c r="M8" s="11" t="s">
        <v>188</v>
      </c>
      <c r="O8" s="11" t="s">
        <v>189</v>
      </c>
      <c r="Q8" s="11" t="s">
        <v>22</v>
      </c>
    </row>
    <row r="9" spans="1:17" ht="18">
      <c r="A9" s="12" t="s">
        <v>38</v>
      </c>
      <c r="C9" s="15">
        <v>1257947287</v>
      </c>
      <c r="D9" s="16"/>
      <c r="E9" s="15">
        <v>0</v>
      </c>
      <c r="F9" s="16"/>
      <c r="G9" s="15">
        <v>0</v>
      </c>
      <c r="H9" s="16"/>
      <c r="I9" s="15">
        <v>1257947287</v>
      </c>
      <c r="J9" s="16"/>
      <c r="K9" s="15">
        <v>2506809470</v>
      </c>
      <c r="L9" s="16"/>
      <c r="M9" s="15">
        <v>0</v>
      </c>
      <c r="N9" s="16"/>
      <c r="O9" s="15">
        <v>0</v>
      </c>
      <c r="P9" s="16"/>
      <c r="Q9" s="15">
        <v>2506809470</v>
      </c>
    </row>
    <row r="10" spans="1:17" ht="36">
      <c r="A10" s="12" t="s">
        <v>44</v>
      </c>
      <c r="C10" s="15">
        <v>0</v>
      </c>
      <c r="D10" s="16"/>
      <c r="E10" s="15">
        <v>-540262059</v>
      </c>
      <c r="F10" s="16"/>
      <c r="G10" s="15">
        <v>959711429</v>
      </c>
      <c r="H10" s="16"/>
      <c r="I10" s="15">
        <v>419449370</v>
      </c>
      <c r="J10" s="16"/>
      <c r="K10" s="15">
        <v>0</v>
      </c>
      <c r="L10" s="16"/>
      <c r="M10" s="15">
        <v>0</v>
      </c>
      <c r="N10" s="16"/>
      <c r="O10" s="15">
        <v>959711429</v>
      </c>
      <c r="P10" s="16"/>
      <c r="Q10" s="15">
        <v>959711429</v>
      </c>
    </row>
    <row r="11" spans="1:17" ht="36">
      <c r="A11" s="12" t="s">
        <v>49</v>
      </c>
      <c r="C11" s="15">
        <v>0</v>
      </c>
      <c r="D11" s="16"/>
      <c r="E11" s="15">
        <v>-733795665</v>
      </c>
      <c r="F11" s="16"/>
      <c r="G11" s="15">
        <v>1052249186</v>
      </c>
      <c r="H11" s="16"/>
      <c r="I11" s="15">
        <v>318453521</v>
      </c>
      <c r="J11" s="16"/>
      <c r="K11" s="15">
        <v>0</v>
      </c>
      <c r="L11" s="16"/>
      <c r="M11" s="15">
        <v>0</v>
      </c>
      <c r="N11" s="16"/>
      <c r="O11" s="15">
        <v>1052249186</v>
      </c>
      <c r="P11" s="16"/>
      <c r="Q11" s="15">
        <v>1052249186</v>
      </c>
    </row>
    <row r="12" spans="1:17" ht="36">
      <c r="A12" s="12" t="s">
        <v>179</v>
      </c>
      <c r="C12" s="15">
        <v>0</v>
      </c>
      <c r="D12" s="16"/>
      <c r="E12" s="19">
        <v>0</v>
      </c>
      <c r="F12" s="19"/>
      <c r="G12" s="19">
        <v>0</v>
      </c>
      <c r="H12" s="19"/>
      <c r="I12" s="19">
        <v>0</v>
      </c>
      <c r="J12" s="15"/>
      <c r="K12" s="15">
        <v>0</v>
      </c>
      <c r="L12" s="16"/>
      <c r="M12" s="15">
        <v>0</v>
      </c>
      <c r="N12" s="16"/>
      <c r="O12" s="15">
        <v>165322033</v>
      </c>
      <c r="P12" s="16"/>
      <c r="Q12" s="15">
        <v>165322033</v>
      </c>
    </row>
    <row r="13" spans="1:17" ht="18">
      <c r="A13" s="7" t="s">
        <v>22</v>
      </c>
      <c r="C13" s="17">
        <f>SUM(C9:$C$12)</f>
        <v>1257947287</v>
      </c>
      <c r="D13" s="16"/>
      <c r="E13" s="17">
        <f>SUM(E9:$E$12)</f>
        <v>-1274057724</v>
      </c>
      <c r="F13" s="16"/>
      <c r="G13" s="17">
        <f>SUM(G9:$G$12)</f>
        <v>2011960615</v>
      </c>
      <c r="H13" s="16"/>
      <c r="I13" s="17">
        <f>SUM(I9:$I$12)</f>
        <v>1995850178</v>
      </c>
      <c r="J13" s="16"/>
      <c r="K13" s="17">
        <f>SUM(K9:$K$12)</f>
        <v>2506809470</v>
      </c>
      <c r="L13" s="16"/>
      <c r="M13" s="17">
        <f>SUM(M9:$M$12)</f>
        <v>0</v>
      </c>
      <c r="N13" s="16"/>
      <c r="O13" s="17">
        <f>SUM(O9:$O$12)</f>
        <v>2177282648</v>
      </c>
      <c r="P13" s="16"/>
      <c r="Q13" s="17">
        <f>SUM(Q9:$Q$12)</f>
        <v>4684092118</v>
      </c>
    </row>
    <row r="14" spans="1:17" ht="18"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16"/>
      <c r="O14" s="18"/>
      <c r="P14" s="16"/>
      <c r="Q14" s="18"/>
    </row>
    <row r="15" spans="1:17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</sheetData>
  <mergeCells count="6">
    <mergeCell ref="K7:Q7"/>
    <mergeCell ref="C7:I7"/>
    <mergeCell ref="A1:Q1"/>
    <mergeCell ref="A2:Q2"/>
    <mergeCell ref="A3:Q3"/>
    <mergeCell ref="A5:Q5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3"/>
  <sheetViews>
    <sheetView rightToLeft="1" topLeftCell="A4" workbookViewId="0">
      <selection activeCell="E9" sqref="E9:E22"/>
    </sheetView>
  </sheetViews>
  <sheetFormatPr defaultRowHeight="17.25"/>
  <cols>
    <col min="1" max="1" width="31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5" spans="1:11" ht="18.75">
      <c r="A5" s="39" t="s">
        <v>196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7" spans="1:11" ht="18.75">
      <c r="A7" s="32" t="s">
        <v>197</v>
      </c>
      <c r="B7" s="33"/>
      <c r="C7" s="33"/>
      <c r="E7" s="32" t="s">
        <v>129</v>
      </c>
      <c r="F7" s="33"/>
      <c r="G7" s="33"/>
      <c r="I7" s="32" t="s">
        <v>7</v>
      </c>
      <c r="J7" s="33"/>
      <c r="K7" s="33"/>
    </row>
    <row r="8" spans="1:11" ht="37.5">
      <c r="A8" s="11" t="s">
        <v>198</v>
      </c>
      <c r="C8" s="11" t="s">
        <v>63</v>
      </c>
      <c r="E8" s="11" t="s">
        <v>199</v>
      </c>
      <c r="G8" s="11" t="s">
        <v>200</v>
      </c>
      <c r="I8" s="11" t="s">
        <v>199</v>
      </c>
      <c r="K8" s="11" t="s">
        <v>200</v>
      </c>
    </row>
    <row r="9" spans="1:11" ht="18">
      <c r="A9" s="12" t="s">
        <v>201</v>
      </c>
      <c r="C9" s="5" t="s">
        <v>75</v>
      </c>
      <c r="E9" s="15">
        <v>369624576</v>
      </c>
      <c r="G9" s="6">
        <f>E9/E22</f>
        <v>2.7430628016900181E-2</v>
      </c>
      <c r="I9" s="15">
        <v>1049076624</v>
      </c>
      <c r="K9" s="6">
        <f>I9/I22</f>
        <v>4.3104492777530062E-2</v>
      </c>
    </row>
    <row r="10" spans="1:11" ht="18">
      <c r="A10" s="12" t="s">
        <v>201</v>
      </c>
      <c r="C10" s="5" t="s">
        <v>77</v>
      </c>
      <c r="E10" s="15">
        <v>477043925</v>
      </c>
      <c r="G10" s="6">
        <f>E10/E22</f>
        <v>3.5402446980140813E-2</v>
      </c>
      <c r="I10" s="15">
        <v>1440167208</v>
      </c>
      <c r="K10" s="6">
        <f>I10/I22</f>
        <v>5.9173634790352203E-2</v>
      </c>
    </row>
    <row r="11" spans="1:11" ht="18">
      <c r="A11" s="12" t="s">
        <v>202</v>
      </c>
      <c r="C11" s="5" t="s">
        <v>96</v>
      </c>
      <c r="E11" s="15">
        <v>4785890391</v>
      </c>
      <c r="G11" s="6">
        <f>E11/E22</f>
        <v>0.35517113192489119</v>
      </c>
      <c r="I11" s="15">
        <v>9571780782</v>
      </c>
      <c r="K11" s="6">
        <f>I11/I22</f>
        <v>0.39328562485043045</v>
      </c>
    </row>
    <row r="12" spans="1:11" ht="18">
      <c r="A12" s="12" t="s">
        <v>202</v>
      </c>
      <c r="C12" s="5" t="s">
        <v>97</v>
      </c>
      <c r="E12" s="15">
        <v>3320821897</v>
      </c>
      <c r="G12" s="6">
        <f>E12/E22</f>
        <v>0.24644527469673394</v>
      </c>
      <c r="I12" s="15">
        <v>5677534211</v>
      </c>
      <c r="K12" s="6">
        <f>I12/I22</f>
        <v>0.23327870128219474</v>
      </c>
    </row>
    <row r="13" spans="1:11" ht="18">
      <c r="A13" s="12" t="s">
        <v>202</v>
      </c>
      <c r="C13" s="5" t="s">
        <v>99</v>
      </c>
      <c r="E13" s="15">
        <v>1074383554</v>
      </c>
      <c r="G13" s="6">
        <f>E13/E22</f>
        <v>7.9732294687161684E-2</v>
      </c>
      <c r="I13" s="15">
        <v>1282328758</v>
      </c>
      <c r="K13" s="6">
        <f>I13/I22</f>
        <v>5.2688363674406012E-2</v>
      </c>
    </row>
    <row r="14" spans="1:11" ht="18">
      <c r="A14" s="12" t="s">
        <v>203</v>
      </c>
      <c r="C14" s="5" t="s">
        <v>104</v>
      </c>
      <c r="E14" s="15">
        <v>904109700</v>
      </c>
      <c r="G14" s="6">
        <f>E14/E22</f>
        <v>6.7095908869358345E-2</v>
      </c>
      <c r="I14" s="15">
        <v>2772602832</v>
      </c>
      <c r="K14" s="6">
        <f>I14/I22</f>
        <v>0.1139207909248995</v>
      </c>
    </row>
    <row r="15" spans="1:11" ht="18">
      <c r="A15" s="12" t="s">
        <v>203</v>
      </c>
      <c r="C15" s="5" t="s">
        <v>108</v>
      </c>
      <c r="E15" s="15">
        <v>2533927008</v>
      </c>
      <c r="G15" s="6">
        <f>E15/E22</f>
        <v>0.18804812691465855</v>
      </c>
      <c r="I15" s="15">
        <v>2533927008</v>
      </c>
      <c r="K15" s="6">
        <f>I15/I22</f>
        <v>0.10411407128553496</v>
      </c>
    </row>
    <row r="16" spans="1:11" ht="18">
      <c r="A16" s="12" t="s">
        <v>204</v>
      </c>
      <c r="C16" s="5" t="s">
        <v>71</v>
      </c>
      <c r="E16" s="15">
        <v>-536798</v>
      </c>
      <c r="G16" s="6">
        <f>E16/E22</f>
        <v>-3.9836924312673366E-5</v>
      </c>
      <c r="I16" s="15">
        <v>-1683803</v>
      </c>
      <c r="K16" s="6">
        <f>I16/I22</f>
        <v>-6.9184149748325197E-5</v>
      </c>
    </row>
    <row r="17" spans="1:11" ht="18">
      <c r="A17" s="12" t="s">
        <v>205</v>
      </c>
      <c r="C17" s="5" t="s">
        <v>80</v>
      </c>
      <c r="E17" s="15">
        <v>95293</v>
      </c>
      <c r="G17" s="6">
        <f>E17/E22</f>
        <v>7.0718967442642913E-6</v>
      </c>
      <c r="I17" s="15">
        <v>1209466</v>
      </c>
      <c r="K17" s="6">
        <f>I17/I22</f>
        <v>4.9694576419870903E-5</v>
      </c>
    </row>
    <row r="18" spans="1:11" ht="18">
      <c r="A18" s="12" t="s">
        <v>205</v>
      </c>
      <c r="C18" s="5" t="s">
        <v>82</v>
      </c>
      <c r="E18" s="15">
        <v>9506857</v>
      </c>
      <c r="G18" s="6">
        <f>E18/E22</f>
        <v>7.0552413153627429E-4</v>
      </c>
      <c r="I18" s="15">
        <v>11013693</v>
      </c>
      <c r="K18" s="6">
        <f>I18/I22</f>
        <v>4.5253095866564023E-4</v>
      </c>
    </row>
    <row r="19" spans="1:11" ht="18">
      <c r="A19" s="12" t="s">
        <v>206</v>
      </c>
      <c r="C19" s="5" t="s">
        <v>88</v>
      </c>
      <c r="E19" s="15">
        <v>1059</v>
      </c>
      <c r="G19" s="6">
        <f>E19/E22</f>
        <v>7.8590648339079305E-8</v>
      </c>
      <c r="I19" s="15">
        <v>2112</v>
      </c>
      <c r="K19" s="6">
        <f>I19/I22</f>
        <v>8.6777921329551511E-8</v>
      </c>
    </row>
    <row r="20" spans="1:11" ht="18">
      <c r="A20" s="12" t="s">
        <v>206</v>
      </c>
      <c r="C20" s="5" t="s">
        <v>91</v>
      </c>
      <c r="E20" s="15">
        <v>10823</v>
      </c>
      <c r="G20" s="6">
        <f>E20/E22</f>
        <v>8.0319791026804096E-7</v>
      </c>
      <c r="I20" s="15">
        <v>21646</v>
      </c>
      <c r="K20" s="6">
        <f>I20/I22</f>
        <v>8.8939151756603786E-7</v>
      </c>
    </row>
    <row r="21" spans="1:11" ht="18">
      <c r="A21" s="12" t="s">
        <v>207</v>
      </c>
      <c r="C21" s="5" t="s">
        <v>106</v>
      </c>
      <c r="E21" s="15">
        <v>7371</v>
      </c>
      <c r="G21" s="6">
        <f>E21/E22</f>
        <v>5.4701762880769929E-7</v>
      </c>
      <c r="I21" s="15">
        <v>7371</v>
      </c>
      <c r="K21" s="6">
        <f>I21/I22</f>
        <v>3.0285987600384667E-7</v>
      </c>
    </row>
    <row r="22" spans="1:11" ht="18">
      <c r="A22" s="7" t="s">
        <v>22</v>
      </c>
      <c r="E22" s="17">
        <f>SUM(E9:$E$21)</f>
        <v>13474885656</v>
      </c>
      <c r="G22" s="8">
        <f>SUM(G9:$G$21)</f>
        <v>1</v>
      </c>
      <c r="I22" s="17">
        <f>SUM(I9:$I$21)</f>
        <v>24337987908</v>
      </c>
      <c r="K22" s="8">
        <f>SUM(K9:$K$21)</f>
        <v>0.99999999999999989</v>
      </c>
    </row>
    <row r="23" spans="1:11" ht="18">
      <c r="E23" s="9"/>
      <c r="G23" s="9"/>
      <c r="I23" s="9"/>
      <c r="K23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C12" sqref="C12"/>
    </sheetView>
  </sheetViews>
  <sheetFormatPr defaultRowHeight="17.2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>
      <c r="A1" s="38" t="s">
        <v>0</v>
      </c>
      <c r="B1" s="36"/>
      <c r="C1" s="36"/>
      <c r="D1" s="36"/>
      <c r="E1" s="36"/>
    </row>
    <row r="2" spans="1:5" ht="20.100000000000001" customHeight="1">
      <c r="A2" s="38" t="s">
        <v>113</v>
      </c>
      <c r="B2" s="36"/>
      <c r="C2" s="36"/>
      <c r="D2" s="36"/>
      <c r="E2" s="36"/>
    </row>
    <row r="3" spans="1:5" ht="20.100000000000001" customHeight="1">
      <c r="A3" s="38" t="s">
        <v>2</v>
      </c>
      <c r="B3" s="36"/>
      <c r="C3" s="36"/>
      <c r="D3" s="36"/>
      <c r="E3" s="36"/>
    </row>
    <row r="5" spans="1:5" ht="18.75">
      <c r="A5" s="39" t="s">
        <v>208</v>
      </c>
      <c r="B5" s="36"/>
      <c r="C5" s="36"/>
      <c r="D5" s="36"/>
      <c r="E5" s="36"/>
    </row>
    <row r="7" spans="1:5" ht="18.75">
      <c r="C7" s="10" t="s">
        <v>129</v>
      </c>
      <c r="E7" s="10" t="s">
        <v>7</v>
      </c>
    </row>
    <row r="8" spans="1:5" ht="18.75">
      <c r="A8" s="11" t="s">
        <v>125</v>
      </c>
      <c r="C8" s="11" t="s">
        <v>67</v>
      </c>
      <c r="E8" s="11" t="s">
        <v>67</v>
      </c>
    </row>
    <row r="9" spans="1:5" ht="18">
      <c r="A9" s="12" t="s">
        <v>209</v>
      </c>
      <c r="C9" s="15">
        <v>-193549</v>
      </c>
      <c r="D9" s="16"/>
      <c r="E9" s="15">
        <v>11953383</v>
      </c>
    </row>
    <row r="10" spans="1:5" ht="18">
      <c r="A10" s="12" t="s">
        <v>210</v>
      </c>
      <c r="C10" s="15">
        <v>95915384</v>
      </c>
      <c r="D10" s="16"/>
      <c r="E10" s="15">
        <v>195375164</v>
      </c>
    </row>
    <row r="11" spans="1:5" ht="18.75" thickBot="1">
      <c r="A11" s="7" t="s">
        <v>22</v>
      </c>
      <c r="C11" s="17">
        <f>SUM(C9:C10)</f>
        <v>95721835</v>
      </c>
      <c r="D11" s="16"/>
      <c r="E11" s="17">
        <f>SUM(E9:E10)</f>
        <v>207328547</v>
      </c>
    </row>
    <row r="12" spans="1:5" ht="18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2"/>
  <sheetViews>
    <sheetView rightToLeft="1" topLeftCell="A4" workbookViewId="0">
      <selection activeCell="W19" sqref="A19:W22"/>
    </sheetView>
  </sheetViews>
  <sheetFormatPr defaultRowHeight="17.2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5" spans="1:23" ht="18.75">
      <c r="A5" s="39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8.75">
      <c r="A6" s="39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8" spans="1:23" ht="18.75">
      <c r="C8" s="32" t="s">
        <v>5</v>
      </c>
      <c r="D8" s="33"/>
      <c r="E8" s="33"/>
      <c r="F8" s="33"/>
      <c r="G8" s="33"/>
      <c r="I8" s="32" t="s">
        <v>6</v>
      </c>
      <c r="J8" s="33"/>
      <c r="K8" s="33"/>
      <c r="L8" s="33"/>
      <c r="M8" s="33"/>
      <c r="O8" s="32" t="s">
        <v>7</v>
      </c>
      <c r="P8" s="33"/>
      <c r="Q8" s="33"/>
      <c r="R8" s="33"/>
      <c r="S8" s="33"/>
      <c r="T8" s="33"/>
      <c r="U8" s="33"/>
      <c r="V8" s="33"/>
      <c r="W8" s="33"/>
    </row>
    <row r="9" spans="1:23" ht="18">
      <c r="A9" s="34" t="s">
        <v>8</v>
      </c>
      <c r="C9" s="34" t="s">
        <v>9</v>
      </c>
      <c r="E9" s="34" t="s">
        <v>10</v>
      </c>
      <c r="G9" s="34" t="s">
        <v>11</v>
      </c>
      <c r="I9" s="34" t="s">
        <v>12</v>
      </c>
      <c r="J9" s="36"/>
      <c r="L9" s="34" t="s">
        <v>13</v>
      </c>
      <c r="M9" s="36"/>
      <c r="O9" s="34" t="s">
        <v>9</v>
      </c>
      <c r="Q9" s="37" t="s">
        <v>14</v>
      </c>
      <c r="S9" s="34" t="s">
        <v>10</v>
      </c>
      <c r="U9" s="34" t="s">
        <v>11</v>
      </c>
      <c r="W9" s="37" t="s">
        <v>15</v>
      </c>
    </row>
    <row r="10" spans="1:23" ht="18">
      <c r="A10" s="35"/>
      <c r="C10" s="35"/>
      <c r="E10" s="35"/>
      <c r="G10" s="35"/>
      <c r="I10" s="2" t="s">
        <v>9</v>
      </c>
      <c r="J10" s="2" t="s">
        <v>10</v>
      </c>
      <c r="L10" s="2" t="s">
        <v>9</v>
      </c>
      <c r="M10" s="2" t="s">
        <v>16</v>
      </c>
      <c r="O10" s="35"/>
      <c r="Q10" s="35"/>
      <c r="S10" s="35"/>
      <c r="U10" s="35"/>
      <c r="W10" s="35"/>
    </row>
    <row r="11" spans="1:23" ht="18">
      <c r="A11" s="3" t="s">
        <v>17</v>
      </c>
      <c r="C11" s="15">
        <v>1500000</v>
      </c>
      <c r="D11" s="16"/>
      <c r="E11" s="15">
        <v>30027239999</v>
      </c>
      <c r="F11" s="16"/>
      <c r="G11" s="15">
        <v>24826398750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1500000</v>
      </c>
      <c r="P11" s="16"/>
      <c r="Q11" s="15">
        <v>16720</v>
      </c>
      <c r="R11" s="16"/>
      <c r="S11" s="15">
        <v>30027239999</v>
      </c>
      <c r="T11" s="16"/>
      <c r="U11" s="15">
        <v>24930774000</v>
      </c>
      <c r="W11" s="6">
        <v>2.8377692059956917E-2</v>
      </c>
    </row>
    <row r="12" spans="1:23" ht="36">
      <c r="A12" s="3" t="s">
        <v>18</v>
      </c>
      <c r="C12" s="15">
        <v>38137</v>
      </c>
      <c r="D12" s="16"/>
      <c r="E12" s="15">
        <v>26720135</v>
      </c>
      <c r="F12" s="16"/>
      <c r="G12" s="15">
        <v>26537059</v>
      </c>
      <c r="H12" s="16"/>
      <c r="I12" s="15">
        <v>0</v>
      </c>
      <c r="J12" s="15">
        <v>0</v>
      </c>
      <c r="K12" s="16"/>
      <c r="L12" s="15">
        <v>0</v>
      </c>
      <c r="M12" s="15">
        <v>0</v>
      </c>
      <c r="N12" s="15"/>
      <c r="O12" s="15">
        <v>38137</v>
      </c>
      <c r="P12" s="16"/>
      <c r="Q12" s="15">
        <v>700</v>
      </c>
      <c r="R12" s="16"/>
      <c r="S12" s="15">
        <v>26720135</v>
      </c>
      <c r="T12" s="16"/>
      <c r="U12" s="15">
        <v>26537059</v>
      </c>
      <c r="W12" s="6">
        <v>3.0206061331224945E-5</v>
      </c>
    </row>
    <row r="13" spans="1:23" ht="36">
      <c r="A13" s="3" t="s">
        <v>19</v>
      </c>
      <c r="C13" s="15">
        <v>108053</v>
      </c>
      <c r="D13" s="16"/>
      <c r="E13" s="15">
        <v>54075554</v>
      </c>
      <c r="F13" s="16"/>
      <c r="G13" s="15">
        <v>53705042</v>
      </c>
      <c r="H13" s="16"/>
      <c r="I13" s="15">
        <v>0</v>
      </c>
      <c r="J13" s="15">
        <v>0</v>
      </c>
      <c r="K13" s="16"/>
      <c r="L13" s="15">
        <v>0</v>
      </c>
      <c r="M13" s="15">
        <v>0</v>
      </c>
      <c r="N13" s="15"/>
      <c r="O13" s="15">
        <v>108053</v>
      </c>
      <c r="P13" s="16"/>
      <c r="Q13" s="15">
        <v>500</v>
      </c>
      <c r="R13" s="16"/>
      <c r="S13" s="15">
        <v>54075554</v>
      </c>
      <c r="T13" s="16"/>
      <c r="U13" s="15">
        <v>53705042</v>
      </c>
      <c r="W13" s="6">
        <v>6.1130277942556156E-5</v>
      </c>
    </row>
    <row r="14" spans="1:23" ht="36">
      <c r="A14" s="3" t="s">
        <v>20</v>
      </c>
      <c r="C14" s="15">
        <v>508436</v>
      </c>
      <c r="D14" s="16"/>
      <c r="E14" s="15">
        <v>4495346998</v>
      </c>
      <c r="F14" s="16"/>
      <c r="G14" s="15">
        <v>3558092073</v>
      </c>
      <c r="H14" s="16"/>
      <c r="I14" s="15">
        <v>0</v>
      </c>
      <c r="J14" s="15">
        <v>0</v>
      </c>
      <c r="K14" s="16"/>
      <c r="L14" s="15">
        <v>0</v>
      </c>
      <c r="M14" s="15">
        <v>0</v>
      </c>
      <c r="N14" s="15"/>
      <c r="O14" s="15">
        <v>508436</v>
      </c>
      <c r="P14" s="16"/>
      <c r="Q14" s="15">
        <v>6550</v>
      </c>
      <c r="R14" s="16"/>
      <c r="S14" s="15">
        <v>4495346998</v>
      </c>
      <c r="T14" s="16"/>
      <c r="U14" s="15">
        <v>3310440778</v>
      </c>
      <c r="W14" s="6">
        <v>3.7681408920881556E-3</v>
      </c>
    </row>
    <row r="15" spans="1:23" ht="18">
      <c r="A15" s="3" t="s">
        <v>21</v>
      </c>
      <c r="C15" s="15">
        <v>300000</v>
      </c>
      <c r="D15" s="16"/>
      <c r="E15" s="15">
        <f>4190409325-26</f>
        <v>4190409299</v>
      </c>
      <c r="F15" s="16"/>
      <c r="G15" s="15">
        <f>4529885850-26</f>
        <v>4529885824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300000</v>
      </c>
      <c r="P15" s="16"/>
      <c r="Q15" s="15">
        <v>13870</v>
      </c>
      <c r="R15" s="16"/>
      <c r="S15" s="15">
        <f>4190409325-26</f>
        <v>4190409299</v>
      </c>
      <c r="T15" s="16"/>
      <c r="U15" s="15">
        <f>4136242050-26</f>
        <v>4136242024</v>
      </c>
      <c r="W15" s="6">
        <v>4.708117091765579E-3</v>
      </c>
    </row>
    <row r="16" spans="1:23" ht="18.75" thickBot="1">
      <c r="A16" s="7" t="s">
        <v>22</v>
      </c>
      <c r="C16" s="17">
        <f>SUM(C11:$C$15)</f>
        <v>2454626</v>
      </c>
      <c r="D16" s="16"/>
      <c r="E16" s="17">
        <f>SUM(E11:$E$15)</f>
        <v>38793791985</v>
      </c>
      <c r="F16" s="16"/>
      <c r="G16" s="17">
        <f>SUM(G11:$G$15)</f>
        <v>32994618748</v>
      </c>
      <c r="H16" s="16"/>
      <c r="I16" s="17">
        <f>SUM(I11:$I$15)</f>
        <v>0</v>
      </c>
      <c r="J16" s="17">
        <f>SUM(J11:$J$15)</f>
        <v>0</v>
      </c>
      <c r="K16" s="16"/>
      <c r="L16" s="17">
        <f>SUM(L11:$L$15)</f>
        <v>0</v>
      </c>
      <c r="M16" s="17">
        <f>SUM(M11:$M$15)</f>
        <v>0</v>
      </c>
      <c r="N16" s="16"/>
      <c r="O16" s="17">
        <f>SUM(O11:$O$15)</f>
        <v>2454626</v>
      </c>
      <c r="P16" s="16"/>
      <c r="Q16" s="17">
        <f>SUM(Q11:$Q$15)</f>
        <v>38340</v>
      </c>
      <c r="R16" s="16"/>
      <c r="S16" s="17">
        <f>SUM(S11:$S$15)</f>
        <v>38793791985</v>
      </c>
      <c r="T16" s="16"/>
      <c r="U16" s="17">
        <f>SUM(U11:$U$15)</f>
        <v>32457698903</v>
      </c>
      <c r="W16" s="8">
        <f>SUM(W11:$W$15)</f>
        <v>3.6945286383084433E-2</v>
      </c>
    </row>
    <row r="17" spans="3:23" ht="18">
      <c r="C17" s="9"/>
      <c r="E17" s="9"/>
      <c r="G17" s="9"/>
      <c r="I17" s="9"/>
      <c r="J17" s="9"/>
      <c r="L17" s="9"/>
      <c r="M17" s="9"/>
      <c r="O17" s="9"/>
      <c r="Q17" s="9"/>
      <c r="S17" s="9"/>
      <c r="U17" s="9"/>
      <c r="W17" s="9"/>
    </row>
    <row r="22" spans="3:23">
      <c r="S22" s="1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Q1"/>
    </sheetView>
  </sheetViews>
  <sheetFormatPr defaultRowHeight="17.2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5" spans="1:17" ht="18.75">
      <c r="A5" s="39" t="s">
        <v>23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18.75">
      <c r="C7" s="32" t="s">
        <v>5</v>
      </c>
      <c r="D7" s="33"/>
      <c r="E7" s="33"/>
      <c r="F7" s="33"/>
      <c r="G7" s="33"/>
      <c r="H7" s="33"/>
      <c r="I7" s="33"/>
      <c r="K7" s="32" t="s">
        <v>7</v>
      </c>
      <c r="L7" s="33"/>
      <c r="M7" s="33"/>
      <c r="N7" s="33"/>
      <c r="O7" s="33"/>
      <c r="P7" s="33"/>
      <c r="Q7" s="33"/>
    </row>
    <row r="8" spans="1:17" ht="18.75">
      <c r="A8" s="10" t="s">
        <v>24</v>
      </c>
      <c r="C8" s="10" t="s">
        <v>25</v>
      </c>
      <c r="E8" s="10" t="s">
        <v>26</v>
      </c>
      <c r="G8" s="10" t="s">
        <v>27</v>
      </c>
      <c r="I8" s="10" t="s">
        <v>28</v>
      </c>
      <c r="K8" s="10" t="s">
        <v>25</v>
      </c>
      <c r="M8" s="10" t="s">
        <v>26</v>
      </c>
      <c r="O8" s="10" t="s">
        <v>27</v>
      </c>
      <c r="Q8" s="10" t="s">
        <v>28</v>
      </c>
    </row>
    <row r="9" spans="1:17" ht="18">
      <c r="A9" s="7" t="s">
        <v>22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topLeftCell="E1" workbookViewId="0">
      <selection activeCell="U11" sqref="U10:V11"/>
    </sheetView>
  </sheetViews>
  <sheetFormatPr defaultRowHeight="17.2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5" spans="1:35" ht="18.75">
      <c r="A5" s="39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7" spans="1:35" ht="18.75">
      <c r="C7" s="32" t="s">
        <v>30</v>
      </c>
      <c r="D7" s="33"/>
      <c r="E7" s="33"/>
      <c r="F7" s="33"/>
      <c r="G7" s="33"/>
      <c r="H7" s="33"/>
      <c r="I7" s="33"/>
      <c r="J7" s="33"/>
      <c r="K7" s="33"/>
      <c r="L7" s="33"/>
      <c r="M7" s="33"/>
      <c r="O7" s="32" t="s">
        <v>5</v>
      </c>
      <c r="P7" s="33"/>
      <c r="Q7" s="33"/>
      <c r="R7" s="33"/>
      <c r="S7" s="33"/>
      <c r="U7" s="32" t="s">
        <v>6</v>
      </c>
      <c r="V7" s="33"/>
      <c r="W7" s="33"/>
      <c r="X7" s="33"/>
      <c r="Y7" s="33"/>
      <c r="AA7" s="32" t="s">
        <v>7</v>
      </c>
      <c r="AB7" s="33"/>
      <c r="AC7" s="33"/>
      <c r="AD7" s="33"/>
      <c r="AE7" s="33"/>
      <c r="AF7" s="33"/>
      <c r="AG7" s="33"/>
      <c r="AH7" s="33"/>
      <c r="AI7" s="33"/>
    </row>
    <row r="8" spans="1:35" ht="18">
      <c r="A8" s="34" t="s">
        <v>31</v>
      </c>
      <c r="C8" s="37" t="s">
        <v>32</v>
      </c>
      <c r="E8" s="37" t="s">
        <v>33</v>
      </c>
      <c r="G8" s="37" t="s">
        <v>34</v>
      </c>
      <c r="I8" s="37" t="s">
        <v>35</v>
      </c>
      <c r="K8" s="37" t="s">
        <v>36</v>
      </c>
      <c r="M8" s="37" t="s">
        <v>28</v>
      </c>
      <c r="O8" s="34" t="s">
        <v>9</v>
      </c>
      <c r="Q8" s="34" t="s">
        <v>10</v>
      </c>
      <c r="S8" s="34" t="s">
        <v>11</v>
      </c>
      <c r="U8" s="34" t="s">
        <v>12</v>
      </c>
      <c r="V8" s="36"/>
      <c r="X8" s="34" t="s">
        <v>13</v>
      </c>
      <c r="Y8" s="36"/>
      <c r="AA8" s="34" t="s">
        <v>9</v>
      </c>
      <c r="AC8" s="37" t="s">
        <v>37</v>
      </c>
      <c r="AE8" s="34" t="s">
        <v>10</v>
      </c>
      <c r="AG8" s="34" t="s">
        <v>11</v>
      </c>
      <c r="AI8" s="37" t="s">
        <v>15</v>
      </c>
    </row>
    <row r="9" spans="1:35" ht="18">
      <c r="A9" s="35"/>
      <c r="C9" s="35"/>
      <c r="E9" s="35"/>
      <c r="G9" s="35"/>
      <c r="I9" s="35"/>
      <c r="K9" s="35"/>
      <c r="M9" s="35"/>
      <c r="O9" s="35"/>
      <c r="Q9" s="35"/>
      <c r="S9" s="35"/>
      <c r="U9" s="2" t="s">
        <v>9</v>
      </c>
      <c r="V9" s="2" t="s">
        <v>10</v>
      </c>
      <c r="X9" s="2" t="s">
        <v>9</v>
      </c>
      <c r="Y9" s="2" t="s">
        <v>16</v>
      </c>
      <c r="AA9" s="35"/>
      <c r="AC9" s="35"/>
      <c r="AE9" s="35"/>
      <c r="AG9" s="35"/>
      <c r="AI9" s="35"/>
    </row>
    <row r="10" spans="1:35" ht="18">
      <c r="A10" s="3" t="s">
        <v>38</v>
      </c>
      <c r="C10" s="5" t="s">
        <v>39</v>
      </c>
      <c r="E10" s="5" t="s">
        <v>40</v>
      </c>
      <c r="G10" s="5" t="s">
        <v>41</v>
      </c>
      <c r="I10" s="5" t="s">
        <v>42</v>
      </c>
      <c r="K10" s="5" t="s">
        <v>43</v>
      </c>
      <c r="O10" s="4">
        <v>82900</v>
      </c>
      <c r="Q10" s="4">
        <v>79362945909</v>
      </c>
      <c r="S10" s="4">
        <v>80920600482</v>
      </c>
      <c r="U10" s="4">
        <v>0</v>
      </c>
      <c r="V10" s="4">
        <v>0</v>
      </c>
      <c r="Z10" s="5"/>
      <c r="AA10" s="4">
        <v>82900</v>
      </c>
      <c r="AC10" s="4">
        <v>976300</v>
      </c>
      <c r="AE10" s="4">
        <v>79362945909</v>
      </c>
      <c r="AG10" s="4">
        <v>80920600482</v>
      </c>
      <c r="AI10" s="6">
        <v>9.2108647801508181E-2</v>
      </c>
    </row>
    <row r="11" spans="1:35" ht="36">
      <c r="A11" s="3" t="s">
        <v>44</v>
      </c>
      <c r="C11" s="5" t="s">
        <v>45</v>
      </c>
      <c r="E11" s="5" t="s">
        <v>40</v>
      </c>
      <c r="G11" s="5" t="s">
        <v>46</v>
      </c>
      <c r="I11" s="5" t="s">
        <v>47</v>
      </c>
      <c r="K11" s="5" t="s">
        <v>48</v>
      </c>
      <c r="O11" s="4">
        <v>36000</v>
      </c>
      <c r="Q11" s="4">
        <v>23186181729</v>
      </c>
      <c r="S11" s="4">
        <v>28074190630</v>
      </c>
      <c r="U11" s="4">
        <v>0</v>
      </c>
      <c r="V11" s="4">
        <v>0</v>
      </c>
      <c r="X11" s="4">
        <v>36000</v>
      </c>
      <c r="Y11" s="4">
        <v>28488475528</v>
      </c>
      <c r="AA11" s="4">
        <v>0</v>
      </c>
      <c r="AC11" s="4">
        <v>0</v>
      </c>
      <c r="AE11" s="4">
        <v>0</v>
      </c>
      <c r="AG11" s="4">
        <v>0</v>
      </c>
      <c r="AI11" s="4">
        <v>0</v>
      </c>
    </row>
    <row r="12" spans="1:35" ht="36">
      <c r="A12" s="3" t="s">
        <v>49</v>
      </c>
      <c r="C12" s="5" t="s">
        <v>45</v>
      </c>
      <c r="E12" s="5" t="s">
        <v>40</v>
      </c>
      <c r="G12" s="5" t="s">
        <v>50</v>
      </c>
      <c r="I12" s="5" t="s">
        <v>51</v>
      </c>
      <c r="K12" s="5" t="s">
        <v>48</v>
      </c>
      <c r="O12" s="4">
        <v>40933</v>
      </c>
      <c r="Q12" s="4">
        <v>29794567974</v>
      </c>
      <c r="S12" s="4">
        <v>40614546479</v>
      </c>
      <c r="U12" s="4">
        <v>0</v>
      </c>
      <c r="V12" s="4">
        <v>0</v>
      </c>
      <c r="X12" s="4">
        <v>40933</v>
      </c>
      <c r="Y12" s="4">
        <v>40933000000</v>
      </c>
      <c r="AA12" s="4">
        <v>0</v>
      </c>
      <c r="AC12" s="4">
        <v>0</v>
      </c>
      <c r="AE12" s="4">
        <v>0</v>
      </c>
      <c r="AG12" s="4">
        <v>0</v>
      </c>
      <c r="AI12" s="4">
        <v>0</v>
      </c>
    </row>
    <row r="13" spans="1:35" ht="18">
      <c r="A13" s="7" t="s">
        <v>22</v>
      </c>
      <c r="O13" s="7">
        <f>SUM(O10:$O$12)</f>
        <v>159833</v>
      </c>
      <c r="Q13" s="7">
        <f>SUM(Q10:$Q$12)</f>
        <v>132343695612</v>
      </c>
      <c r="S13" s="7">
        <f>SUM(S10:$S$12)</f>
        <v>149609337591</v>
      </c>
      <c r="U13" s="7">
        <f>SUM(U10:$U$12)</f>
        <v>0</v>
      </c>
      <c r="V13" s="7">
        <f>SUM(V10:$V$12)</f>
        <v>0</v>
      </c>
      <c r="X13" s="7">
        <f>SUM(X10:$X$12)</f>
        <v>76933</v>
      </c>
      <c r="Y13" s="7">
        <f>SUM(Y10:$Y$12)</f>
        <v>69421475528</v>
      </c>
      <c r="AA13" s="7">
        <f>SUM(AA10:$AA$12)</f>
        <v>82900</v>
      </c>
      <c r="AC13" s="7">
        <f>SUM(AC10:$AC$12)</f>
        <v>976300</v>
      </c>
      <c r="AE13" s="7">
        <f>SUM(AE10:$AE$12)</f>
        <v>79362945909</v>
      </c>
      <c r="AG13" s="7">
        <f>SUM(AG10:$AG$12)</f>
        <v>80920600482</v>
      </c>
      <c r="AI13" s="8">
        <f>SUM(AI10:$AI$12)</f>
        <v>9.2108647801508181E-2</v>
      </c>
    </row>
    <row r="14" spans="1:35" ht="18">
      <c r="O14" s="9"/>
      <c r="Q14" s="9"/>
      <c r="S14" s="9"/>
      <c r="U14" s="9"/>
      <c r="V14" s="9"/>
      <c r="X14" s="9"/>
      <c r="Y14" s="9"/>
      <c r="AA14" s="9"/>
      <c r="AC14" s="9"/>
      <c r="AE14" s="9"/>
      <c r="AG14" s="9"/>
      <c r="AI14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18.75">
      <c r="A5" s="39" t="s">
        <v>52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>
      <c r="A6" s="39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8.75">
      <c r="C8" s="32" t="s">
        <v>7</v>
      </c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37.5">
      <c r="A9" s="10" t="s">
        <v>54</v>
      </c>
      <c r="C9" s="10" t="s">
        <v>9</v>
      </c>
      <c r="E9" s="10" t="s">
        <v>55</v>
      </c>
      <c r="G9" s="10" t="s">
        <v>56</v>
      </c>
      <c r="I9" s="10" t="s">
        <v>57</v>
      </c>
      <c r="K9" s="11" t="s">
        <v>58</v>
      </c>
      <c r="M9" s="10" t="s">
        <v>59</v>
      </c>
    </row>
    <row r="10" spans="1:13" ht="18">
      <c r="A10" s="7" t="s">
        <v>22</v>
      </c>
      <c r="K10" s="7">
        <f>SUM($K$9)</f>
        <v>0</v>
      </c>
    </row>
    <row r="11" spans="1:13" ht="18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6"/>
  <sheetViews>
    <sheetView rightToLeft="1" topLeftCell="A11" workbookViewId="0">
      <selection activeCell="Q25" sqref="Q25"/>
    </sheetView>
  </sheetViews>
  <sheetFormatPr defaultRowHeight="17.2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5" spans="1:19" ht="18.75">
      <c r="A5" s="39" t="s">
        <v>60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19" ht="18.75">
      <c r="C7" s="32" t="s">
        <v>61</v>
      </c>
      <c r="D7" s="33"/>
      <c r="E7" s="33"/>
      <c r="F7" s="33"/>
      <c r="G7" s="33"/>
      <c r="H7" s="33"/>
      <c r="I7" s="33"/>
      <c r="K7" s="10" t="s">
        <v>5</v>
      </c>
      <c r="M7" s="32" t="s">
        <v>6</v>
      </c>
      <c r="N7" s="33"/>
      <c r="O7" s="33"/>
      <c r="Q7" s="32" t="s">
        <v>7</v>
      </c>
      <c r="R7" s="33"/>
      <c r="S7" s="33"/>
    </row>
    <row r="8" spans="1:19" ht="56.25">
      <c r="A8" s="10" t="s">
        <v>62</v>
      </c>
      <c r="C8" s="10" t="s">
        <v>63</v>
      </c>
      <c r="E8" s="10" t="s">
        <v>64</v>
      </c>
      <c r="G8" s="11" t="s">
        <v>65</v>
      </c>
      <c r="I8" s="11" t="s">
        <v>66</v>
      </c>
      <c r="K8" s="10" t="s">
        <v>67</v>
      </c>
      <c r="M8" s="10" t="s">
        <v>68</v>
      </c>
      <c r="O8" s="10" t="s">
        <v>69</v>
      </c>
      <c r="Q8" s="10" t="s">
        <v>67</v>
      </c>
      <c r="S8" s="11" t="s">
        <v>15</v>
      </c>
    </row>
    <row r="9" spans="1:19" ht="36">
      <c r="A9" s="3" t="s">
        <v>70</v>
      </c>
      <c r="C9" s="5" t="s">
        <v>71</v>
      </c>
      <c r="E9" s="12" t="s">
        <v>72</v>
      </c>
      <c r="G9" s="5" t="s">
        <v>73</v>
      </c>
      <c r="I9" s="5" t="s">
        <v>74</v>
      </c>
      <c r="K9" s="4">
        <v>680252862</v>
      </c>
      <c r="M9" s="4">
        <v>95202308114</v>
      </c>
      <c r="O9" s="4">
        <v>95870874000</v>
      </c>
      <c r="Q9" s="4">
        <v>11686976</v>
      </c>
      <c r="S9" s="6">
        <v>1.3302812260867113E-5</v>
      </c>
    </row>
    <row r="10" spans="1:19" ht="36">
      <c r="A10" s="3" t="s">
        <v>70</v>
      </c>
      <c r="C10" s="5" t="s">
        <v>75</v>
      </c>
      <c r="E10" s="12" t="s">
        <v>76</v>
      </c>
      <c r="G10" s="5" t="s">
        <v>73</v>
      </c>
      <c r="I10" s="5">
        <v>18</v>
      </c>
      <c r="K10" s="4">
        <v>40000000000</v>
      </c>
      <c r="M10" s="4">
        <v>0</v>
      </c>
      <c r="O10" s="4">
        <v>40000000000</v>
      </c>
      <c r="Q10" s="4">
        <v>0</v>
      </c>
      <c r="S10" s="4">
        <v>0</v>
      </c>
    </row>
    <row r="11" spans="1:19" ht="36">
      <c r="A11" s="3" t="s">
        <v>70</v>
      </c>
      <c r="C11" s="5" t="s">
        <v>77</v>
      </c>
      <c r="E11" s="12" t="s">
        <v>76</v>
      </c>
      <c r="G11" s="5" t="s">
        <v>78</v>
      </c>
      <c r="I11" s="5">
        <v>18</v>
      </c>
      <c r="K11" s="4">
        <v>54000000000</v>
      </c>
      <c r="M11" s="4">
        <v>0</v>
      </c>
      <c r="O11" s="4">
        <v>54000000000</v>
      </c>
      <c r="Q11" s="4">
        <v>0</v>
      </c>
      <c r="S11" s="4">
        <v>0</v>
      </c>
    </row>
    <row r="12" spans="1:19" ht="18">
      <c r="A12" s="3" t="s">
        <v>79</v>
      </c>
      <c r="C12" s="5" t="s">
        <v>80</v>
      </c>
      <c r="E12" s="12" t="s">
        <v>72</v>
      </c>
      <c r="G12" s="5" t="s">
        <v>81</v>
      </c>
      <c r="I12" s="5" t="s">
        <v>48</v>
      </c>
      <c r="K12" s="4">
        <v>3778480022</v>
      </c>
      <c r="M12" s="4">
        <v>82033524204</v>
      </c>
      <c r="O12" s="4">
        <v>56587404400</v>
      </c>
      <c r="Q12" s="4">
        <v>29224599826</v>
      </c>
      <c r="S12" s="6">
        <v>3.3265180392622329E-2</v>
      </c>
    </row>
    <row r="13" spans="1:19" ht="18">
      <c r="A13" s="3" t="s">
        <v>79</v>
      </c>
      <c r="C13" s="5" t="s">
        <v>82</v>
      </c>
      <c r="E13" s="12" t="s">
        <v>72</v>
      </c>
      <c r="G13" s="5" t="s">
        <v>83</v>
      </c>
      <c r="I13" s="5" t="s">
        <v>74</v>
      </c>
      <c r="K13" s="4">
        <v>1118581799</v>
      </c>
      <c r="M13" s="4">
        <v>32250284</v>
      </c>
      <c r="O13" s="4">
        <v>0</v>
      </c>
      <c r="Q13" s="4">
        <v>1150832083</v>
      </c>
      <c r="S13" s="6">
        <v>1.3099456304121477E-3</v>
      </c>
    </row>
    <row r="14" spans="1:19" ht="18">
      <c r="A14" s="3" t="s">
        <v>84</v>
      </c>
      <c r="C14" s="5" t="s">
        <v>85</v>
      </c>
      <c r="E14" s="12" t="s">
        <v>86</v>
      </c>
      <c r="G14" s="5" t="s">
        <v>87</v>
      </c>
      <c r="I14" s="5" t="s">
        <v>48</v>
      </c>
      <c r="K14" s="4">
        <v>50000000</v>
      </c>
      <c r="P14" s="5"/>
      <c r="Q14" s="4">
        <v>50000000</v>
      </c>
      <c r="S14" s="6">
        <v>5.6912978433715931E-5</v>
      </c>
    </row>
    <row r="15" spans="1:19" ht="18">
      <c r="A15" s="3" t="s">
        <v>84</v>
      </c>
      <c r="C15" s="5" t="s">
        <v>88</v>
      </c>
      <c r="E15" s="12" t="s">
        <v>72</v>
      </c>
      <c r="G15" s="5" t="s">
        <v>89</v>
      </c>
      <c r="I15" s="5" t="s">
        <v>90</v>
      </c>
      <c r="K15" s="4">
        <v>156981</v>
      </c>
      <c r="M15" s="4">
        <v>1059</v>
      </c>
      <c r="O15" s="4">
        <v>0</v>
      </c>
      <c r="Q15" s="4">
        <v>158040</v>
      </c>
      <c r="S15" s="6">
        <v>1.798905422332893E-7</v>
      </c>
    </row>
    <row r="16" spans="1:19" ht="18">
      <c r="A16" s="3" t="s">
        <v>84</v>
      </c>
      <c r="C16" s="5" t="s">
        <v>91</v>
      </c>
      <c r="E16" s="12" t="s">
        <v>72</v>
      </c>
      <c r="G16" s="5" t="s">
        <v>92</v>
      </c>
      <c r="I16" s="5" t="s">
        <v>48</v>
      </c>
      <c r="K16" s="4">
        <v>2469630303</v>
      </c>
      <c r="M16" s="4">
        <v>951310823</v>
      </c>
      <c r="O16" s="4">
        <v>2460250000</v>
      </c>
      <c r="Q16" s="4">
        <v>960691126</v>
      </c>
      <c r="S16" s="6">
        <v>1.0935158667100054E-3</v>
      </c>
    </row>
    <row r="17" spans="1:19" ht="36">
      <c r="A17" s="3" t="s">
        <v>93</v>
      </c>
      <c r="C17" s="5" t="s">
        <v>94</v>
      </c>
      <c r="E17" s="12" t="s">
        <v>72</v>
      </c>
      <c r="G17" s="5" t="s">
        <v>95</v>
      </c>
      <c r="I17" s="5" t="s">
        <v>48</v>
      </c>
      <c r="K17" s="4">
        <v>1229410000</v>
      </c>
      <c r="M17" s="4">
        <v>9515616438</v>
      </c>
      <c r="O17" s="4">
        <v>8270250000</v>
      </c>
      <c r="Q17" s="4">
        <v>2474776438</v>
      </c>
      <c r="S17" s="6">
        <v>2.8169379608832465E-3</v>
      </c>
    </row>
    <row r="18" spans="1:19" ht="36">
      <c r="A18" s="3" t="s">
        <v>93</v>
      </c>
      <c r="C18" s="5" t="s">
        <v>96</v>
      </c>
      <c r="E18" s="12" t="s">
        <v>76</v>
      </c>
      <c r="G18" s="5" t="s">
        <v>95</v>
      </c>
      <c r="I18" s="5">
        <v>18</v>
      </c>
      <c r="K18" s="4">
        <v>245000000000</v>
      </c>
      <c r="M18" s="4">
        <v>0</v>
      </c>
      <c r="O18" s="4">
        <v>0</v>
      </c>
      <c r="P18" s="5"/>
      <c r="Q18" s="4">
        <v>245000000000</v>
      </c>
      <c r="S18" s="6">
        <v>0.27887359432520803</v>
      </c>
    </row>
    <row r="19" spans="1:19" ht="36">
      <c r="A19" s="3" t="s">
        <v>93</v>
      </c>
      <c r="C19" s="5" t="s">
        <v>97</v>
      </c>
      <c r="E19" s="12" t="s">
        <v>76</v>
      </c>
      <c r="G19" s="5" t="s">
        <v>98</v>
      </c>
      <c r="I19" s="5">
        <v>18</v>
      </c>
      <c r="K19" s="4">
        <v>170000000000</v>
      </c>
      <c r="M19" s="4">
        <v>0</v>
      </c>
      <c r="O19" s="4">
        <v>0</v>
      </c>
      <c r="P19" s="5"/>
      <c r="Q19" s="4">
        <v>170000000000</v>
      </c>
      <c r="S19" s="6">
        <v>0.19350412667463415</v>
      </c>
    </row>
    <row r="20" spans="1:19" ht="36">
      <c r="A20" s="3" t="s">
        <v>93</v>
      </c>
      <c r="C20" s="5" t="s">
        <v>99</v>
      </c>
      <c r="E20" s="12" t="s">
        <v>76</v>
      </c>
      <c r="G20" s="5" t="s">
        <v>100</v>
      </c>
      <c r="I20" s="5">
        <v>18</v>
      </c>
      <c r="K20" s="4">
        <v>55000000000</v>
      </c>
      <c r="M20" s="4">
        <v>0</v>
      </c>
      <c r="O20" s="4">
        <v>0</v>
      </c>
      <c r="P20" s="5"/>
      <c r="Q20" s="4">
        <v>55000000000</v>
      </c>
      <c r="S20" s="6">
        <v>6.260427627708752E-2</v>
      </c>
    </row>
    <row r="21" spans="1:19" ht="18">
      <c r="A21" s="3" t="s">
        <v>101</v>
      </c>
      <c r="C21" s="5" t="s">
        <v>102</v>
      </c>
      <c r="E21" s="12" t="s">
        <v>72</v>
      </c>
      <c r="G21" s="5" t="s">
        <v>103</v>
      </c>
      <c r="I21" s="5" t="s">
        <v>48</v>
      </c>
      <c r="K21" s="4">
        <v>1696982</v>
      </c>
      <c r="M21" s="4">
        <v>251326027398</v>
      </c>
      <c r="O21" s="4">
        <v>251327010000</v>
      </c>
      <c r="Q21" s="4">
        <v>714380</v>
      </c>
      <c r="S21" s="6">
        <v>8.131498706695597E-7</v>
      </c>
    </row>
    <row r="22" spans="1:19" ht="18">
      <c r="A22" s="3" t="s">
        <v>101</v>
      </c>
      <c r="C22" s="5" t="s">
        <v>104</v>
      </c>
      <c r="E22" s="12" t="s">
        <v>76</v>
      </c>
      <c r="G22" s="5" t="s">
        <v>103</v>
      </c>
      <c r="I22" s="5">
        <v>18</v>
      </c>
      <c r="K22" s="4">
        <v>100000000000</v>
      </c>
      <c r="M22" s="4">
        <v>0</v>
      </c>
      <c r="O22" s="4">
        <v>100000000000</v>
      </c>
    </row>
    <row r="23" spans="1:19" ht="18">
      <c r="A23" s="3" t="s">
        <v>105</v>
      </c>
      <c r="C23" s="5" t="s">
        <v>106</v>
      </c>
      <c r="E23" s="12" t="s">
        <v>72</v>
      </c>
      <c r="G23" s="5" t="s">
        <v>107</v>
      </c>
      <c r="I23" s="5" t="s">
        <v>74</v>
      </c>
      <c r="K23" s="4">
        <v>0</v>
      </c>
      <c r="L23" s="5"/>
      <c r="M23" s="4">
        <v>1000000</v>
      </c>
      <c r="O23" s="4">
        <v>0</v>
      </c>
      <c r="Q23" s="4">
        <v>1000000</v>
      </c>
      <c r="S23" s="6">
        <v>1.1382595686743185E-6</v>
      </c>
    </row>
    <row r="24" spans="1:19" ht="18">
      <c r="A24" s="3" t="s">
        <v>101</v>
      </c>
      <c r="C24" s="5" t="s">
        <v>108</v>
      </c>
      <c r="E24" s="12" t="s">
        <v>76</v>
      </c>
      <c r="G24" s="5" t="s">
        <v>109</v>
      </c>
      <c r="I24" s="5">
        <v>18</v>
      </c>
      <c r="K24" s="4">
        <v>0</v>
      </c>
      <c r="L24" s="5"/>
      <c r="M24" s="4">
        <v>251327000000</v>
      </c>
      <c r="O24" s="4">
        <v>0</v>
      </c>
      <c r="Q24" s="4">
        <v>251327000000</v>
      </c>
      <c r="S24" s="6">
        <v>0.28607536261621047</v>
      </c>
    </row>
    <row r="25" spans="1:19" ht="18">
      <c r="A25" s="7" t="s">
        <v>22</v>
      </c>
      <c r="K25" s="7">
        <f>SUM(K9:$K$24)</f>
        <v>673328208949</v>
      </c>
      <c r="M25" s="7">
        <f>SUM(M9:$M$24)</f>
        <v>690389038320</v>
      </c>
      <c r="O25" s="7">
        <f>SUM(O9:$O$24)</f>
        <v>608515788400</v>
      </c>
      <c r="Q25" s="7">
        <f>SUM(Q9:$Q$24)</f>
        <v>755201458869</v>
      </c>
      <c r="S25" s="8">
        <f>SUM(S9:$S$24)</f>
        <v>0.8596152868344441</v>
      </c>
    </row>
    <row r="26" spans="1:19" ht="18">
      <c r="K26" s="9"/>
      <c r="M26" s="9"/>
      <c r="O26" s="9"/>
      <c r="Q26" s="9"/>
      <c r="S26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20.100000000000001" customHeight="1">
      <c r="A2" s="38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5" spans="1:29" ht="18.75">
      <c r="A5" s="39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7" spans="1:29" ht="18.75">
      <c r="K7" s="10" t="s">
        <v>5</v>
      </c>
      <c r="M7" s="32" t="s">
        <v>6</v>
      </c>
      <c r="N7" s="33"/>
      <c r="O7" s="33"/>
      <c r="P7" s="33"/>
      <c r="Q7" s="33"/>
      <c r="R7" s="33"/>
      <c r="S7" s="33"/>
      <c r="T7" s="33"/>
      <c r="U7" s="33"/>
      <c r="W7" s="32" t="s">
        <v>7</v>
      </c>
      <c r="X7" s="33"/>
      <c r="Y7" s="33"/>
      <c r="Z7" s="33"/>
      <c r="AA7" s="33"/>
      <c r="AB7" s="33"/>
      <c r="AC7" s="33"/>
    </row>
    <row r="8" spans="1:29" ht="18">
      <c r="A8" s="34" t="s">
        <v>111</v>
      </c>
      <c r="C8" s="37" t="s">
        <v>35</v>
      </c>
      <c r="E8" s="37" t="s">
        <v>66</v>
      </c>
      <c r="G8" s="37" t="s">
        <v>112</v>
      </c>
      <c r="I8" s="37" t="s">
        <v>33</v>
      </c>
      <c r="K8" s="34" t="s">
        <v>9</v>
      </c>
      <c r="M8" s="34" t="s">
        <v>10</v>
      </c>
      <c r="O8" s="34" t="s">
        <v>11</v>
      </c>
      <c r="Q8" s="34" t="s">
        <v>12</v>
      </c>
      <c r="R8" s="36"/>
      <c r="T8" s="34" t="s">
        <v>13</v>
      </c>
      <c r="U8" s="36"/>
      <c r="W8" s="34" t="s">
        <v>9</v>
      </c>
      <c r="Y8" s="34" t="s">
        <v>10</v>
      </c>
      <c r="AA8" s="34" t="s">
        <v>11</v>
      </c>
      <c r="AC8" s="37" t="s">
        <v>15</v>
      </c>
    </row>
    <row r="9" spans="1:29" ht="18">
      <c r="A9" s="35"/>
      <c r="C9" s="35"/>
      <c r="E9" s="35"/>
      <c r="G9" s="35"/>
      <c r="I9" s="35"/>
      <c r="K9" s="35"/>
      <c r="M9" s="35"/>
      <c r="O9" s="35"/>
      <c r="Q9" s="2" t="s">
        <v>9</v>
      </c>
      <c r="R9" s="2" t="s">
        <v>10</v>
      </c>
      <c r="T9" s="2" t="s">
        <v>9</v>
      </c>
      <c r="U9" s="2" t="s">
        <v>16</v>
      </c>
      <c r="W9" s="35"/>
      <c r="Y9" s="35"/>
      <c r="AA9" s="35"/>
      <c r="AC9" s="35"/>
    </row>
    <row r="10" spans="1:29" ht="18">
      <c r="A10" s="7" t="s">
        <v>22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9" sqref="E9"/>
    </sheetView>
  </sheetViews>
  <sheetFormatPr defaultRowHeight="17.2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</row>
    <row r="2" spans="1:9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</row>
    <row r="3" spans="1:9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</row>
    <row r="5" spans="1:9" ht="18.75">
      <c r="A5" s="39" t="s">
        <v>114</v>
      </c>
      <c r="B5" s="36"/>
      <c r="C5" s="36"/>
      <c r="D5" s="36"/>
      <c r="E5" s="36"/>
      <c r="F5" s="36"/>
      <c r="G5" s="36"/>
      <c r="H5" s="36"/>
      <c r="I5" s="36"/>
    </row>
    <row r="7" spans="1:9" ht="37.5">
      <c r="A7" s="10" t="s">
        <v>115</v>
      </c>
      <c r="C7" s="10" t="s">
        <v>116</v>
      </c>
      <c r="E7" s="10" t="s">
        <v>67</v>
      </c>
      <c r="G7" s="11" t="s">
        <v>117</v>
      </c>
      <c r="I7" s="11" t="s">
        <v>118</v>
      </c>
    </row>
    <row r="8" spans="1:9" ht="18.75">
      <c r="A8" s="13" t="s">
        <v>119</v>
      </c>
      <c r="C8" s="5" t="s">
        <v>120</v>
      </c>
      <c r="E8" s="15">
        <v>-8525876989</v>
      </c>
      <c r="G8" s="6">
        <f>E8/20508156420</f>
        <v>-0.41573102985919197</v>
      </c>
      <c r="I8" s="6">
        <f>E8/878534235530</f>
        <v>-9.7046610640694371E-3</v>
      </c>
    </row>
    <row r="9" spans="1:9" ht="18.75">
      <c r="A9" s="13" t="s">
        <v>121</v>
      </c>
      <c r="C9" s="5" t="s">
        <v>122</v>
      </c>
      <c r="E9" s="15">
        <v>4684092118</v>
      </c>
      <c r="G9" s="6">
        <f>E9/20508156420</f>
        <v>0.22840142341765893</v>
      </c>
      <c r="I9" s="6">
        <f>E9/878534235530</f>
        <v>5.3317126738654554E-3</v>
      </c>
    </row>
    <row r="10" spans="1:9" ht="18.75">
      <c r="A10" s="13" t="s">
        <v>123</v>
      </c>
      <c r="C10" s="5" t="s">
        <v>124</v>
      </c>
      <c r="E10" s="15">
        <v>24337987908</v>
      </c>
      <c r="G10" s="6">
        <f>E10/20508156420</f>
        <v>1.186746746492779</v>
      </c>
      <c r="I10" s="6">
        <f>E10/878534235530</f>
        <v>2.7702947618560861E-2</v>
      </c>
    </row>
    <row r="11" spans="1:9" ht="18.75">
      <c r="A11" s="13" t="s">
        <v>125</v>
      </c>
      <c r="C11" s="5" t="s">
        <v>126</v>
      </c>
      <c r="E11" s="15">
        <f>'15'!E11</f>
        <v>207328547</v>
      </c>
      <c r="G11" s="6">
        <f>E11/20508156420</f>
        <v>1.010956532386347E-2</v>
      </c>
      <c r="I11" s="6">
        <f>E11/878534235530</f>
        <v>2.3599370248209318E-4</v>
      </c>
    </row>
    <row r="12" spans="1:9" ht="18.75">
      <c r="A12" s="10" t="s">
        <v>22</v>
      </c>
      <c r="E12" s="17">
        <f>SUM(E8:$E$11)</f>
        <v>20703531584</v>
      </c>
      <c r="G12" s="8">
        <f>SUM(G8:$G$11)</f>
        <v>1.0095267053751094</v>
      </c>
      <c r="I12" s="8">
        <f>SUM(I8:$I$11)</f>
        <v>2.3565992930838973E-2</v>
      </c>
    </row>
    <row r="13" spans="1:9" ht="18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>
      <selection activeCell="I10" sqref="I10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38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0.100000000000001" customHeight="1">
      <c r="A2" s="38" t="s">
        <v>113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0.100000000000001" customHeight="1">
      <c r="A3" s="38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5" spans="1:19" ht="18.75">
      <c r="A5" s="39" t="s">
        <v>127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19" ht="18.75">
      <c r="C7" s="32" t="s">
        <v>128</v>
      </c>
      <c r="D7" s="33"/>
      <c r="E7" s="33"/>
      <c r="F7" s="33"/>
      <c r="G7" s="33"/>
      <c r="I7" s="32" t="s">
        <v>129</v>
      </c>
      <c r="J7" s="33"/>
      <c r="K7" s="33"/>
      <c r="L7" s="33"/>
      <c r="M7" s="33"/>
      <c r="O7" s="32" t="s">
        <v>7</v>
      </c>
      <c r="P7" s="33"/>
      <c r="Q7" s="33"/>
      <c r="R7" s="33"/>
      <c r="S7" s="33"/>
    </row>
    <row r="8" spans="1:19" ht="56.25">
      <c r="A8" s="10" t="s">
        <v>24</v>
      </c>
      <c r="C8" s="11" t="s">
        <v>130</v>
      </c>
      <c r="E8" s="11" t="s">
        <v>131</v>
      </c>
      <c r="G8" s="11" t="s">
        <v>132</v>
      </c>
      <c r="I8" s="11" t="s">
        <v>133</v>
      </c>
      <c r="K8" s="11" t="s">
        <v>134</v>
      </c>
      <c r="M8" s="11" t="s">
        <v>135</v>
      </c>
      <c r="O8" s="11" t="s">
        <v>133</v>
      </c>
      <c r="Q8" s="11" t="s">
        <v>134</v>
      </c>
      <c r="S8" s="11" t="s">
        <v>135</v>
      </c>
    </row>
    <row r="9" spans="1:19" ht="18">
      <c r="A9" s="12" t="s">
        <v>136</v>
      </c>
      <c r="C9" s="5" t="s">
        <v>137</v>
      </c>
      <c r="E9" s="4">
        <v>5100000</v>
      </c>
      <c r="G9" s="4">
        <v>63</v>
      </c>
      <c r="I9" s="4">
        <v>0</v>
      </c>
      <c r="K9" s="4">
        <v>0</v>
      </c>
      <c r="M9" s="4">
        <v>0</v>
      </c>
      <c r="N9" s="5"/>
      <c r="O9" s="4">
        <v>321300000</v>
      </c>
      <c r="Q9" s="4">
        <v>0</v>
      </c>
      <c r="S9" s="4">
        <v>321300000</v>
      </c>
    </row>
    <row r="10" spans="1:19" ht="18">
      <c r="A10" s="12" t="s">
        <v>138</v>
      </c>
      <c r="C10" s="5" t="s">
        <v>137</v>
      </c>
      <c r="E10" s="4">
        <v>3796964</v>
      </c>
      <c r="G10" s="4">
        <v>650</v>
      </c>
      <c r="I10" s="4">
        <v>0</v>
      </c>
      <c r="K10" s="4">
        <v>0</v>
      </c>
      <c r="M10" s="4">
        <v>0</v>
      </c>
      <c r="N10" s="5"/>
      <c r="O10" s="4">
        <v>2468026600</v>
      </c>
      <c r="Q10" s="4">
        <v>0</v>
      </c>
      <c r="S10" s="4">
        <v>2468026600</v>
      </c>
    </row>
    <row r="11" spans="1:19" ht="18">
      <c r="A11" s="7" t="s">
        <v>22</v>
      </c>
      <c r="I11" s="7">
        <f>SUM(I9:$I$10)</f>
        <v>0</v>
      </c>
      <c r="K11" s="7">
        <f>SUM(K9:$K$10)</f>
        <v>0</v>
      </c>
      <c r="M11" s="7">
        <f>SUM(M9:$M$10)</f>
        <v>0</v>
      </c>
      <c r="O11" s="7">
        <f>SUM(O9:$O$10)</f>
        <v>2789326600</v>
      </c>
      <c r="Q11" s="7">
        <f>SUM(Q9:$Q$10)</f>
        <v>0</v>
      </c>
      <c r="S11" s="7">
        <f>SUM(S9:$S$10)</f>
        <v>2789326600</v>
      </c>
    </row>
    <row r="12" spans="1:19" ht="18">
      <c r="I12" s="9"/>
      <c r="K12" s="9"/>
      <c r="M12" s="9"/>
      <c r="O12" s="9"/>
      <c r="Q12" s="9"/>
      <c r="S12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dcterms:created xsi:type="dcterms:W3CDTF">2022-09-26T05:07:00Z</dcterms:created>
  <dcterms:modified xsi:type="dcterms:W3CDTF">2022-09-28T10:06:51Z</dcterms:modified>
</cp:coreProperties>
</file>